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240" yWindow="75" windowWidth="15480" windowHeight="7995" activeTab="1"/>
  </bookViews>
  <sheets>
    <sheet name="Прайс" sheetId="1" r:id="rId1"/>
    <sheet name="Свободные остаки " sheetId="2" r:id="rId2"/>
  </sheets>
  <definedNames>
    <definedName name="_xlnm._FilterDatabase" localSheetId="0" hidden="1">Прайс!$F$10:$H$282</definedName>
    <definedName name="Актинидия">'Свободные остаки '!$A$116</definedName>
    <definedName name="Актинидия1">'Свободные остаки '!$H$116</definedName>
    <definedName name="Актинидия2">'Свободные остаки '!$I$116</definedName>
    <definedName name="Актинидия3">'Свободные остаки '!$J$116</definedName>
    <definedName name="Актинидия4">'Свободные остаки '!$K$116</definedName>
    <definedName name="Алыча_гибридная">'Свободные остаки '!$A$111</definedName>
    <definedName name="Алыча_гибридная1">'Свободные остаки '!$H$111</definedName>
    <definedName name="Алыча_гибридная2">'Свободные остаки '!$I$111</definedName>
    <definedName name="Алыча_гибридная3">'Свободные остаки '!$J$111</definedName>
    <definedName name="Алыча_гибридная4">'Свободные остаки '!$K$111</definedName>
    <definedName name="Бодан">'Свободные остаки '!$A$252</definedName>
    <definedName name="Бодан1">'Свободные остаки '!$H$252</definedName>
    <definedName name="Бодан2">'Свободные остаки '!$I$252</definedName>
    <definedName name="Бодан3">'Свободные остаки '!$J$252</definedName>
    <definedName name="Бодан4">'Свободные остаки '!$K$252</definedName>
    <definedName name="ГейхераГейхерелла">'Свободные остаки '!$A$153</definedName>
    <definedName name="ГейхераГейхерелла1">'Свободные остаки '!$H$153</definedName>
    <definedName name="ГейхераГейхерелла2">'Свободные остаки '!$I$153</definedName>
    <definedName name="ГейхераГейхерелла3">'Свободные остаки '!$J$153</definedName>
    <definedName name="ГейхераГейхерелла4">'Свободные остаки '!$K$153</definedName>
    <definedName name="Голубика">'Свободные остаки '!$A$77</definedName>
    <definedName name="Голубика1">'Свободные остаки '!$H$77</definedName>
    <definedName name="Голубика2">'Свободные остаки '!$I$77</definedName>
    <definedName name="Голубика3">'Свободные остаки '!$J$77</definedName>
    <definedName name="Голубика4">'Свободные остаки '!$K$77</definedName>
    <definedName name="Горечавка">'Свободные остаки '!$A$208</definedName>
    <definedName name="Горечавка1">'Свободные остаки '!$H$208</definedName>
    <definedName name="Горечавка2">'Свободные остаки '!$I$208</definedName>
    <definedName name="Горечавка3">'Свободные остаки '!$J$208</definedName>
    <definedName name="Горечавка4">'Свободные остаки '!$K$208</definedName>
    <definedName name="Гортензия">'Свободные остаки '!$A$227</definedName>
    <definedName name="Гортензия1">'Свободные остаки '!$H$227</definedName>
    <definedName name="Гортензия2">'Свободные остаки '!$I$227</definedName>
    <definedName name="Гортензия3">'Свободные остаки '!$J$227</definedName>
    <definedName name="Гортензия4">'Свободные остаки '!$K$227</definedName>
    <definedName name="Ежевика">'Свободные остаки '!$A$33</definedName>
    <definedName name="Ежевика1">'Свободные остаки '!$H$33</definedName>
    <definedName name="Ежевика2">'Свободные остаки '!$I$33</definedName>
    <definedName name="Ежевика3">'Свободные остаки '!$J$33</definedName>
    <definedName name="Ежевика4">'Свободные остаки '!$K$33</definedName>
    <definedName name="Жимолость">'Свободные остаки '!$A$100</definedName>
    <definedName name="Жимолость1">'Свободные остаки '!$H$100</definedName>
    <definedName name="Жимолость2">'Свободные остаки '!$I$100</definedName>
    <definedName name="Жимолость3">'Свободные остаки '!$J$100</definedName>
    <definedName name="Жимолость4">'Свободные остаки '!$K$100</definedName>
    <definedName name="_xlnm.Print_Titles" localSheetId="0">Прайс!$9:$10</definedName>
    <definedName name="Земляника1">'Свободные остаки '!$H$44</definedName>
    <definedName name="Земляника2">'Свободные остаки '!$I$44</definedName>
    <definedName name="Земляника3">'Свободные остаки '!$J$44</definedName>
    <definedName name="Земляника4">'Свободные остаки '!$K$44</definedName>
    <definedName name="Клематис">'Свободные остаки '!$A$236</definedName>
    <definedName name="Клематис1">'Свободные остаки '!$H$236</definedName>
    <definedName name="Клематис2">'Свободные остаки '!$I$236</definedName>
    <definedName name="Клематис3">'Свободные остаки '!$J$236</definedName>
    <definedName name="Клематис4">'Свободные остаки '!$K$236</definedName>
    <definedName name="Клюква">'Свободные остаки '!$A$90</definedName>
    <definedName name="Клюква1">'Свободные остаки '!$H$90</definedName>
    <definedName name="Клюква2">'Свободные остаки '!$I$90</definedName>
    <definedName name="Клюква3">'Свободные остаки '!$J$90</definedName>
    <definedName name="Клюква4">'Свободные остаки '!$K$90</definedName>
    <definedName name="Лого">Прайс!$A$1</definedName>
    <definedName name="Малина">'Свободные остаки '!$A$11</definedName>
    <definedName name="Малина1">'Свободные остаки '!$H$11</definedName>
    <definedName name="Малина2">'Свободные остаки '!$I$11</definedName>
    <definedName name="Малина3">'Свободные остаки '!$J$11</definedName>
    <definedName name="Малина4">'Свободные остаки '!$K$11</definedName>
    <definedName name="Подвой">'Свободные остаки '!$A$94</definedName>
    <definedName name="Подвой1">'Свободные остаки '!$H$94</definedName>
    <definedName name="Подвой2">'Свободные остаки '!$I$94</definedName>
    <definedName name="Подвой3">'Свободные остаки '!$J$94</definedName>
    <definedName name="Подвой4">'Свободные остаки '!$K$94</definedName>
    <definedName name="Примула">'Свободные остаки '!$A$233</definedName>
    <definedName name="Примула1">'Свободные остаки '!$H$233</definedName>
    <definedName name="Примула2">'Свободные остаки '!$I$233</definedName>
    <definedName name="Примула3">'Свободные остаки '!$J$233</definedName>
    <definedName name="Примула4">'Свободные остаки '!$K$233</definedName>
    <definedName name="Роза">'Свободные остаки '!$A$212</definedName>
    <definedName name="Роза1">'Свободные остаки '!$H$212</definedName>
    <definedName name="Роза2">'Свободные остаки '!$I$212</definedName>
    <definedName name="Роза3">'Свободные остаки '!$J$212</definedName>
    <definedName name="Роза4">'Свободные остаки '!$K$212</definedName>
    <definedName name="Рябина_черноплодная">'Свободные остаки '!$A$72</definedName>
    <definedName name="Рябина_черноплодная1">'Свободные остаки '!$H$72</definedName>
    <definedName name="Рябина_черноплодная2">'Свободные остаки '!$I$72</definedName>
    <definedName name="Рябина_черноплодная3">'Свободные остаки '!$J$72</definedName>
    <definedName name="Рябина_черноплодная4">'Свободные остаки '!$K$72</definedName>
    <definedName name="Сирень">'Свободные остаки '!$A$129</definedName>
    <definedName name="Сирень1">'Свободные остаки '!$H$129</definedName>
    <definedName name="Сирень2">'Свободные остаки '!$I$129</definedName>
    <definedName name="Сирень3">'Свободные остаки '!$J$129</definedName>
    <definedName name="Сирень4">'Свободные остаки '!$K$129</definedName>
    <definedName name="Флокс">'Свободные остаки '!$A$243</definedName>
    <definedName name="Флокс1">'Свободные остаки '!$H$243</definedName>
    <definedName name="Флокс2">'Свободные остаки '!$I$243</definedName>
    <definedName name="Флокс3">'Свободные остаки '!$J$243</definedName>
    <definedName name="Флокс4">'Свободные остаки '!$K$243</definedName>
    <definedName name="Черная_смородина">'Свободные остаки '!$A$254</definedName>
    <definedName name="Черная_смородина1">'Свободные остаки '!$H$254</definedName>
    <definedName name="Черная_смородина2">'Свободные остаки '!$I$254</definedName>
    <definedName name="Черная_смородина3">'Свободные остаки '!$J$254</definedName>
    <definedName name="Черная_смородина4">'Свободные остаки '!$K$254</definedName>
    <definedName name="Эхинацея">'Свободные остаки '!$A$249</definedName>
    <definedName name="Эхинацея1">'Свободные остаки '!$H$249</definedName>
    <definedName name="Эхинацея2">'Свободные остаки '!$I$249</definedName>
    <definedName name="Эхинацея3">'Свободные остаки '!$J$249</definedName>
    <definedName name="Эхинацея4">'Свободные остаки '!$K$249</definedName>
  </definedNames>
  <calcPr calcId="124519"/>
</workbook>
</file>

<file path=xl/calcChain.xml><?xml version="1.0" encoding="utf-8"?>
<calcChain xmlns="http://schemas.openxmlformats.org/spreadsheetml/2006/main">
  <c r="K235" i="2"/>
  <c r="K234"/>
  <c r="F279" i="1"/>
  <c r="G279"/>
  <c r="F282"/>
  <c r="G282"/>
  <c r="H281"/>
  <c r="H280"/>
  <c r="H264"/>
  <c r="H265"/>
  <c r="H266"/>
  <c r="H267"/>
  <c r="H268"/>
  <c r="H269"/>
  <c r="H270"/>
  <c r="H271"/>
  <c r="H272"/>
  <c r="H273"/>
  <c r="H274"/>
  <c r="H275"/>
  <c r="H276"/>
  <c r="H277"/>
  <c r="H278"/>
  <c r="H263"/>
  <c r="H261"/>
  <c r="H259"/>
  <c r="H257"/>
  <c r="H256"/>
  <c r="H254"/>
  <c r="H253"/>
  <c r="H252"/>
  <c r="H251"/>
  <c r="H250"/>
  <c r="H244"/>
  <c r="H245"/>
  <c r="H246"/>
  <c r="H247"/>
  <c r="H248"/>
  <c r="H243"/>
  <c r="H241"/>
  <c r="H240"/>
  <c r="H238"/>
  <c r="H237"/>
  <c r="H236"/>
  <c r="H235"/>
  <c r="H234"/>
  <c r="H233"/>
  <c r="H232"/>
  <c r="H231"/>
  <c r="H217"/>
  <c r="H218"/>
  <c r="H219"/>
  <c r="H220"/>
  <c r="H221"/>
  <c r="H222"/>
  <c r="H223"/>
  <c r="H224"/>
  <c r="H225"/>
  <c r="H226"/>
  <c r="H227"/>
  <c r="H228"/>
  <c r="H229"/>
  <c r="H216"/>
  <c r="H214"/>
  <c r="H213"/>
  <c r="H212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154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30"/>
  <c r="H119"/>
  <c r="H120"/>
  <c r="H121"/>
  <c r="H122"/>
  <c r="H123"/>
  <c r="H124"/>
  <c r="H125"/>
  <c r="H126"/>
  <c r="H127"/>
  <c r="H128"/>
  <c r="H118"/>
  <c r="H116"/>
  <c r="H115"/>
  <c r="H114"/>
  <c r="H113"/>
  <c r="H104"/>
  <c r="H105"/>
  <c r="H106"/>
  <c r="H107"/>
  <c r="H108"/>
  <c r="H109"/>
  <c r="H110"/>
  <c r="H111"/>
  <c r="H103"/>
  <c r="H102"/>
  <c r="H100"/>
  <c r="H99"/>
  <c r="H98"/>
  <c r="H97"/>
  <c r="H96"/>
  <c r="H94"/>
  <c r="H93"/>
  <c r="H92"/>
  <c r="H88"/>
  <c r="H89"/>
  <c r="H90"/>
  <c r="H87"/>
  <c r="H75"/>
  <c r="H76"/>
  <c r="H77"/>
  <c r="H78"/>
  <c r="H79"/>
  <c r="H80"/>
  <c r="H81"/>
  <c r="H82"/>
  <c r="H83"/>
  <c r="H84"/>
  <c r="H85"/>
  <c r="H74"/>
  <c r="H64"/>
  <c r="H65"/>
  <c r="H66"/>
  <c r="H67"/>
  <c r="H68"/>
  <c r="H69"/>
  <c r="H70"/>
  <c r="H71"/>
  <c r="H72"/>
  <c r="H63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35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12"/>
  <c r="K267"/>
  <c r="K37" i="2" l="1"/>
  <c r="H282" i="1" l="1"/>
  <c r="H279"/>
  <c r="G262"/>
  <c r="F262"/>
  <c r="G260"/>
  <c r="F260"/>
  <c r="G258"/>
  <c r="F258"/>
  <c r="G95"/>
  <c r="F95"/>
  <c r="G91"/>
  <c r="F91"/>
  <c r="G86"/>
  <c r="F86"/>
  <c r="G73"/>
  <c r="F73"/>
  <c r="G62"/>
  <c r="F62"/>
  <c r="G34"/>
  <c r="F34"/>
  <c r="G11"/>
  <c r="F11"/>
  <c r="H258" l="1"/>
  <c r="H260"/>
  <c r="H262" l="1"/>
  <c r="H73"/>
  <c r="H91"/>
  <c r="H95"/>
  <c r="H34"/>
  <c r="H62"/>
  <c r="H86"/>
  <c r="K255" i="2"/>
  <c r="K254" s="1"/>
  <c r="J254"/>
  <c r="I254"/>
  <c r="H254"/>
  <c r="K253"/>
  <c r="K252" s="1"/>
  <c r="J252"/>
  <c r="I252"/>
  <c r="H252"/>
  <c r="K251"/>
  <c r="K250"/>
  <c r="J249"/>
  <c r="I249"/>
  <c r="H249"/>
  <c r="K248"/>
  <c r="K247"/>
  <c r="K246"/>
  <c r="K245"/>
  <c r="K244"/>
  <c r="J243"/>
  <c r="I243"/>
  <c r="H243"/>
  <c r="K242"/>
  <c r="K241"/>
  <c r="K240"/>
  <c r="K239"/>
  <c r="K238"/>
  <c r="K237"/>
  <c r="J236"/>
  <c r="I236"/>
  <c r="H236"/>
  <c r="J233"/>
  <c r="I233"/>
  <c r="H233"/>
  <c r="K232"/>
  <c r="K231"/>
  <c r="K230"/>
  <c r="K229"/>
  <c r="K228"/>
  <c r="J227"/>
  <c r="I227"/>
  <c r="H227"/>
  <c r="K226"/>
  <c r="K225"/>
  <c r="K224"/>
  <c r="K223"/>
  <c r="K222"/>
  <c r="K221"/>
  <c r="K220"/>
  <c r="K219"/>
  <c r="K218"/>
  <c r="K217"/>
  <c r="K216"/>
  <c r="K215"/>
  <c r="K214"/>
  <c r="K213"/>
  <c r="J212"/>
  <c r="I212"/>
  <c r="H212"/>
  <c r="K211"/>
  <c r="K210"/>
  <c r="K209"/>
  <c r="J208"/>
  <c r="I208"/>
  <c r="H208"/>
  <c r="K207"/>
  <c r="K206"/>
  <c r="K205"/>
  <c r="K204"/>
  <c r="K203"/>
  <c r="K202"/>
  <c r="K201"/>
  <c r="K200"/>
  <c r="K199"/>
  <c r="K198"/>
  <c r="K197"/>
  <c r="K196"/>
  <c r="K195"/>
  <c r="K194"/>
  <c r="K193"/>
  <c r="K192"/>
  <c r="K191"/>
  <c r="K190"/>
  <c r="K189"/>
  <c r="K188"/>
  <c r="K187"/>
  <c r="K186"/>
  <c r="K185"/>
  <c r="K184"/>
  <c r="K183"/>
  <c r="K182"/>
  <c r="K181"/>
  <c r="K180"/>
  <c r="K179"/>
  <c r="K178"/>
  <c r="K177"/>
  <c r="K176"/>
  <c r="K175"/>
  <c r="K174"/>
  <c r="K173"/>
  <c r="K172"/>
  <c r="K171"/>
  <c r="K170"/>
  <c r="K169"/>
  <c r="K168"/>
  <c r="K167"/>
  <c r="K166"/>
  <c r="K165"/>
  <c r="K164"/>
  <c r="K163"/>
  <c r="K162"/>
  <c r="K161"/>
  <c r="K160"/>
  <c r="K159"/>
  <c r="K158"/>
  <c r="K157"/>
  <c r="K156"/>
  <c r="K155"/>
  <c r="K154"/>
  <c r="J153"/>
  <c r="I153"/>
  <c r="H153"/>
  <c r="K152"/>
  <c r="K151"/>
  <c r="K150"/>
  <c r="K149"/>
  <c r="K148"/>
  <c r="K147"/>
  <c r="K146"/>
  <c r="K145"/>
  <c r="K144"/>
  <c r="K143"/>
  <c r="K142"/>
  <c r="K141"/>
  <c r="K140"/>
  <c r="K139"/>
  <c r="K138"/>
  <c r="K137"/>
  <c r="K136"/>
  <c r="K135"/>
  <c r="K134"/>
  <c r="K133"/>
  <c r="K132"/>
  <c r="K131"/>
  <c r="K130"/>
  <c r="J129"/>
  <c r="I129"/>
  <c r="H129"/>
  <c r="K127"/>
  <c r="K126"/>
  <c r="K125"/>
  <c r="K124"/>
  <c r="K123"/>
  <c r="K122"/>
  <c r="K121"/>
  <c r="K120"/>
  <c r="K119"/>
  <c r="K118"/>
  <c r="K117"/>
  <c r="J116"/>
  <c r="I116"/>
  <c r="H116"/>
  <c r="K115"/>
  <c r="K114"/>
  <c r="K113"/>
  <c r="K112"/>
  <c r="J111"/>
  <c r="I111"/>
  <c r="H111"/>
  <c r="K110"/>
  <c r="K109"/>
  <c r="K108"/>
  <c r="K107"/>
  <c r="K106"/>
  <c r="K105"/>
  <c r="K104"/>
  <c r="K103"/>
  <c r="K102"/>
  <c r="K101"/>
  <c r="J100"/>
  <c r="I100"/>
  <c r="H100"/>
  <c r="K99"/>
  <c r="K98"/>
  <c r="K97"/>
  <c r="K96"/>
  <c r="K95"/>
  <c r="J94"/>
  <c r="I94"/>
  <c r="H94"/>
  <c r="K93"/>
  <c r="K92"/>
  <c r="K91"/>
  <c r="J90"/>
  <c r="I90"/>
  <c r="H90"/>
  <c r="K89"/>
  <c r="K88"/>
  <c r="K87"/>
  <c r="K86"/>
  <c r="K85"/>
  <c r="K84"/>
  <c r="K83"/>
  <c r="K82"/>
  <c r="K81"/>
  <c r="K80"/>
  <c r="K79"/>
  <c r="K78"/>
  <c r="J77"/>
  <c r="I77"/>
  <c r="H77"/>
  <c r="K76"/>
  <c r="K75"/>
  <c r="K74"/>
  <c r="K73"/>
  <c r="J72"/>
  <c r="I72"/>
  <c r="H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J44"/>
  <c r="I44"/>
  <c r="H44"/>
  <c r="K43"/>
  <c r="K42"/>
  <c r="K41"/>
  <c r="K40"/>
  <c r="K39"/>
  <c r="K38"/>
  <c r="K36"/>
  <c r="K35"/>
  <c r="K34"/>
  <c r="J33"/>
  <c r="I33"/>
  <c r="H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J11"/>
  <c r="I11"/>
  <c r="H11"/>
  <c r="K100" l="1"/>
  <c r="K94"/>
  <c r="K72"/>
  <c r="K212"/>
  <c r="K111"/>
  <c r="K236"/>
  <c r="K153"/>
  <c r="K243"/>
  <c r="K116"/>
  <c r="K129"/>
  <c r="K208"/>
  <c r="K227"/>
  <c r="K11"/>
  <c r="K44"/>
  <c r="K90"/>
  <c r="K233"/>
  <c r="K77"/>
  <c r="K249"/>
  <c r="H256"/>
  <c r="I256"/>
  <c r="J256"/>
  <c r="K33"/>
  <c r="K256" l="1"/>
  <c r="J7" s="1"/>
  <c r="F101" i="1"/>
  <c r="G101"/>
  <c r="F112"/>
  <c r="G112"/>
  <c r="F117"/>
  <c r="G117"/>
  <c r="F129"/>
  <c r="G129"/>
  <c r="G255"/>
  <c r="G249"/>
  <c r="G242"/>
  <c r="G239"/>
  <c r="G230"/>
  <c r="G215"/>
  <c r="G211"/>
  <c r="G153"/>
  <c r="F255"/>
  <c r="F249"/>
  <c r="F242"/>
  <c r="F239"/>
  <c r="F230"/>
  <c r="F215"/>
  <c r="F211"/>
  <c r="F153"/>
  <c r="H215"/>
  <c r="H11" l="1"/>
  <c r="H101"/>
  <c r="H112"/>
  <c r="H117"/>
  <c r="H129"/>
  <c r="H211"/>
  <c r="H249"/>
  <c r="H230"/>
  <c r="H242"/>
  <c r="H153"/>
  <c r="H239" l="1"/>
  <c r="H255"/>
  <c r="G7" l="1"/>
</calcChain>
</file>

<file path=xl/sharedStrings.xml><?xml version="1.0" encoding="utf-8"?>
<sst xmlns="http://schemas.openxmlformats.org/spreadsheetml/2006/main" count="1278" uniqueCount="391">
  <si>
    <t xml:space="preserve">Наименование </t>
  </si>
  <si>
    <t>Сорт</t>
  </si>
  <si>
    <t>Заказ</t>
  </si>
  <si>
    <t>Малина</t>
  </si>
  <si>
    <t>Фото</t>
  </si>
  <si>
    <t>Сумма / руб.</t>
  </si>
  <si>
    <t>Гусар</t>
  </si>
  <si>
    <t xml:space="preserve">
</t>
  </si>
  <si>
    <t>Black Jewel</t>
  </si>
  <si>
    <t>Ex-vitro (ЗКС) 36шт</t>
  </si>
  <si>
    <t>Glen Dee</t>
  </si>
  <si>
    <t>Glen Doll</t>
  </si>
  <si>
    <t>Gleen Ample</t>
  </si>
  <si>
    <t>Himbo Top</t>
  </si>
  <si>
    <t>Laszka</t>
  </si>
  <si>
    <t>Polana</t>
  </si>
  <si>
    <t>Атлант</t>
  </si>
  <si>
    <t>Бабье лето II</t>
  </si>
  <si>
    <t>Беглянка</t>
  </si>
  <si>
    <t>Брайс</t>
  </si>
  <si>
    <t>Бриллиантовая</t>
  </si>
  <si>
    <t>Брянское диво</t>
  </si>
  <si>
    <t>Вольница</t>
  </si>
  <si>
    <t>Жар-птица</t>
  </si>
  <si>
    <t>Желтый гигант</t>
  </si>
  <si>
    <t>Золотая осень</t>
  </si>
  <si>
    <t>Крепыш</t>
  </si>
  <si>
    <t>Оранжевое чудо</t>
  </si>
  <si>
    <t>Пингвин</t>
  </si>
  <si>
    <t>Земляника</t>
  </si>
  <si>
    <t>Дочь берегини</t>
  </si>
  <si>
    <t>Senga Sengana</t>
  </si>
  <si>
    <t>Фестивальная Ромашка</t>
  </si>
  <si>
    <t>Снежана</t>
  </si>
  <si>
    <t>Karmen/Кармен</t>
  </si>
  <si>
    <t>Лакомка</t>
  </si>
  <si>
    <t>Honeoye/Хоней</t>
  </si>
  <si>
    <t>Каскад</t>
  </si>
  <si>
    <t>Clery/Клери</t>
  </si>
  <si>
    <t>Карнавал</t>
  </si>
  <si>
    <t>Selekta</t>
  </si>
  <si>
    <t>Mieze Schindler</t>
  </si>
  <si>
    <t>Red Gauntlet</t>
  </si>
  <si>
    <t>Вечная Весна</t>
  </si>
  <si>
    <t>Белый швед</t>
  </si>
  <si>
    <t>Кристина</t>
  </si>
  <si>
    <t xml:space="preserve">Корона </t>
  </si>
  <si>
    <t>Октара</t>
  </si>
  <si>
    <t>Елизавета 2</t>
  </si>
  <si>
    <t>Флоренс</t>
  </si>
  <si>
    <t>Кимберли</t>
  </si>
  <si>
    <t>Купчиха улучшенная</t>
  </si>
  <si>
    <t>Гигантелла Максим</t>
  </si>
  <si>
    <t>Тоскана</t>
  </si>
  <si>
    <t>Роман</t>
  </si>
  <si>
    <t>Золушка</t>
  </si>
  <si>
    <t>Ежевика</t>
  </si>
  <si>
    <t>Brzezina</t>
  </si>
  <si>
    <t>Gasda/Газда</t>
  </si>
  <si>
    <t>Тайбери (малино-ежевичный гибрид)</t>
  </si>
  <si>
    <t>Thornfree</t>
  </si>
  <si>
    <t>Black Butte</t>
  </si>
  <si>
    <t>Prime-Ark Freedom</t>
  </si>
  <si>
    <t>Reuben</t>
  </si>
  <si>
    <t>Блэк Сатин</t>
  </si>
  <si>
    <t xml:space="preserve">
</t>
  </si>
  <si>
    <t>Логанберри</t>
  </si>
  <si>
    <t>Natchez</t>
  </si>
  <si>
    <t>Голубика</t>
  </si>
  <si>
    <t>Цена / руб.</t>
  </si>
  <si>
    <t>Bluetta</t>
  </si>
  <si>
    <t>Brigitta blue</t>
  </si>
  <si>
    <t>Bonus/Бонус</t>
  </si>
  <si>
    <t>Спартан</t>
  </si>
  <si>
    <t>Bluecrop</t>
  </si>
  <si>
    <t>Early Blue</t>
  </si>
  <si>
    <t>Pink Lemonade</t>
  </si>
  <si>
    <t>North Blue</t>
  </si>
  <si>
    <t>Денис Блю</t>
  </si>
  <si>
    <t>North Country</t>
  </si>
  <si>
    <t>ханна чойс</t>
  </si>
  <si>
    <t>Рябина черноплодная</t>
  </si>
  <si>
    <t>Мулатка</t>
  </si>
  <si>
    <t>Черноокая</t>
  </si>
  <si>
    <t>Aroina</t>
  </si>
  <si>
    <t>Sleyt</t>
  </si>
  <si>
    <t>Ex-vitro (ЗКС)</t>
  </si>
  <si>
    <t>In vitro</t>
  </si>
  <si>
    <t>Клюква</t>
  </si>
  <si>
    <t>Franklin</t>
  </si>
  <si>
    <t>Piligrim/ Пилигрим</t>
  </si>
  <si>
    <t>Lipstick/ Липстик</t>
  </si>
  <si>
    <t>Patriot/ Патриот</t>
  </si>
  <si>
    <t>Отборная форма</t>
  </si>
  <si>
    <t>Подвой</t>
  </si>
  <si>
    <t>54-118 (подвой яблони)</t>
  </si>
  <si>
    <t>ЛЦ-52(подвой вишни)</t>
  </si>
  <si>
    <t>ВЦ- 13(подвой вишни)</t>
  </si>
  <si>
    <t>Б -9(подвой яблони)</t>
  </si>
  <si>
    <t>Б -10(подвой яблони)</t>
  </si>
  <si>
    <t>Жимолость</t>
  </si>
  <si>
    <t>Волховская</t>
  </si>
  <si>
    <t>Герда</t>
  </si>
  <si>
    <t>Морена</t>
  </si>
  <si>
    <t>Богатырь</t>
  </si>
  <si>
    <t>Мичуринское Диво</t>
  </si>
  <si>
    <t>Boreal  Beast</t>
  </si>
  <si>
    <t>Boreal Blizzard</t>
  </si>
  <si>
    <t>Аврора</t>
  </si>
  <si>
    <t>Boreal Beauty</t>
  </si>
  <si>
    <t>индиго джем</t>
  </si>
  <si>
    <t>Алыча гибридная</t>
  </si>
  <si>
    <t>Кубанская комета</t>
  </si>
  <si>
    <t>Царская</t>
  </si>
  <si>
    <t>Найдёна</t>
  </si>
  <si>
    <t>Заречная</t>
  </si>
  <si>
    <t>Актинидия</t>
  </si>
  <si>
    <t>Аргута Лунная жен.</t>
  </si>
  <si>
    <t>Гибридная Колбасиной жен.</t>
  </si>
  <si>
    <t>Гибридная Kens Red</t>
  </si>
  <si>
    <t>Коломикта Адам муж.</t>
  </si>
  <si>
    <t>Коломикта Доктор Шимановский</t>
  </si>
  <si>
    <t>Коломикта Находка жен.</t>
  </si>
  <si>
    <t>Коломикта Отличница жен.</t>
  </si>
  <si>
    <t>Коломикта Память учителя</t>
  </si>
  <si>
    <t>Коломикта Сентябрьская жен.</t>
  </si>
  <si>
    <t>Коломикта Университетская жен</t>
  </si>
  <si>
    <t>Вафельная</t>
  </si>
  <si>
    <t>Почта: klonsazhentsy@mail.ru</t>
  </si>
  <si>
    <t>Лаборатория: +7(496) 43-702-77, +7(903) 131-41-34</t>
  </si>
  <si>
    <t>Сирень</t>
  </si>
  <si>
    <t>Агидель</t>
  </si>
  <si>
    <t>Красавица Москвы</t>
  </si>
  <si>
    <t>Московский Университет</t>
  </si>
  <si>
    <t>Алексей Маресьев</t>
  </si>
  <si>
    <t>Академик Курчатов</t>
  </si>
  <si>
    <t>Василий Теркин</t>
  </si>
  <si>
    <t>Индия</t>
  </si>
  <si>
    <t>Катюша</t>
  </si>
  <si>
    <t>Красная Москва</t>
  </si>
  <si>
    <t>Ладога</t>
  </si>
  <si>
    <t>Маршал Бирюзов</t>
  </si>
  <si>
    <t>Медовый Спас</t>
  </si>
  <si>
    <t>Петербурженка</t>
  </si>
  <si>
    <t>Примроуз</t>
  </si>
  <si>
    <t>Рио-Рита</t>
  </si>
  <si>
    <t>Русский север</t>
  </si>
  <si>
    <t>Память о Колесникове</t>
  </si>
  <si>
    <t>День Победы</t>
  </si>
  <si>
    <t>Колхозница</t>
  </si>
  <si>
    <t>Вечерный Звон</t>
  </si>
  <si>
    <t>Георгий Свиридов</t>
  </si>
  <si>
    <t>Маршал Малиновский</t>
  </si>
  <si>
    <t>Адмирал Кузнецов</t>
  </si>
  <si>
    <t>Гейхера / Гейхерелла</t>
  </si>
  <si>
    <t>Caramel</t>
  </si>
  <si>
    <t>Сherry Cola</t>
  </si>
  <si>
    <t>Fire Chief</t>
  </si>
  <si>
    <t>Pistache</t>
  </si>
  <si>
    <t>Electra</t>
  </si>
  <si>
    <t>Glitter</t>
  </si>
  <si>
    <t>Midnight Rose</t>
  </si>
  <si>
    <t>Paprica</t>
  </si>
  <si>
    <t>Rio</t>
  </si>
  <si>
    <t>Zipper</t>
  </si>
  <si>
    <t xml:space="preserve">Fire Frost </t>
  </si>
  <si>
    <t>Beaujolais</t>
  </si>
  <si>
    <t>Berry Smoothie</t>
  </si>
  <si>
    <t>Creme Brulee</t>
  </si>
  <si>
    <t>Knock Out</t>
  </si>
  <si>
    <t>Obsidian</t>
  </si>
  <si>
    <t>Peach Crisp</t>
  </si>
  <si>
    <t>Prince</t>
  </si>
  <si>
    <t>Southern Comfort</t>
  </si>
  <si>
    <t>Sugar Frosting</t>
  </si>
  <si>
    <t>Tiramisu</t>
  </si>
  <si>
    <t>Blackout</t>
  </si>
  <si>
    <t>Cappuccino</t>
  </si>
  <si>
    <t>Cassis</t>
  </si>
  <si>
    <t>Crista</t>
  </si>
  <si>
    <t>Dark Mystery</t>
  </si>
  <si>
    <t>Forever Purple</t>
  </si>
  <si>
    <t>Frosted Violet</t>
  </si>
  <si>
    <t>Galaxy</t>
  </si>
  <si>
    <t>Ginger Ale</t>
  </si>
  <si>
    <t>Ginger Peach</t>
  </si>
  <si>
    <t>Grape Soda</t>
  </si>
  <si>
    <t>Green Tea</t>
  </si>
  <si>
    <t>Lime Ruffles</t>
  </si>
  <si>
    <t>Malachite</t>
  </si>
  <si>
    <t>Mega Caramel</t>
  </si>
  <si>
    <t>Midnight Bayou</t>
  </si>
  <si>
    <t>Milan</t>
  </si>
  <si>
    <t>Penelope</t>
  </si>
  <si>
    <t>Spellbound</t>
  </si>
  <si>
    <t>Redstone Falls</t>
  </si>
  <si>
    <t>Stoplight</t>
  </si>
  <si>
    <t>Art Deco</t>
  </si>
  <si>
    <t>Art Nouveau</t>
  </si>
  <si>
    <t>Brass Lantern</t>
  </si>
  <si>
    <t>Buttered Rum</t>
  </si>
  <si>
    <t>Golden Zebra</t>
  </si>
  <si>
    <t>Goldstrike</t>
  </si>
  <si>
    <t>Honey Rose</t>
  </si>
  <si>
    <t>Infinity</t>
  </si>
  <si>
    <t>Sunrise Falls</t>
  </si>
  <si>
    <t>Sunspot</t>
  </si>
  <si>
    <t>Sweet Tea</t>
  </si>
  <si>
    <t>Tapestry</t>
  </si>
  <si>
    <t>Горечавка</t>
  </si>
  <si>
    <t>Blue Star</t>
  </si>
  <si>
    <t>Blue Magic</t>
  </si>
  <si>
    <t>Корона</t>
  </si>
  <si>
    <t>Роза</t>
  </si>
  <si>
    <t>Benjamin Britten</t>
  </si>
  <si>
    <t>Chippendale</t>
  </si>
  <si>
    <t>Dieter Muller</t>
  </si>
  <si>
    <t>Falstaff</t>
  </si>
  <si>
    <t>Molineux</t>
  </si>
  <si>
    <t>Monika</t>
  </si>
  <si>
    <t>Pat Austin</t>
  </si>
  <si>
    <t>Terracota</t>
  </si>
  <si>
    <t xml:space="preserve">Princess Alexandra of Kent </t>
  </si>
  <si>
    <t>Red Eden Rose</t>
  </si>
  <si>
    <t>Rosarium Uetersen</t>
  </si>
  <si>
    <t>The Prince</t>
  </si>
  <si>
    <t>Uetersener Klosterrose</t>
  </si>
  <si>
    <t>Vinno Rosso</t>
  </si>
  <si>
    <t>Гортензия</t>
  </si>
  <si>
    <t>Bella Anna</t>
  </si>
  <si>
    <t>Pink Annabelle</t>
  </si>
  <si>
    <t>Pink Pincushion</t>
  </si>
  <si>
    <t>Strawberry Blossom</t>
  </si>
  <si>
    <t>Summer Love</t>
  </si>
  <si>
    <t>Примула</t>
  </si>
  <si>
    <t>Joyce</t>
  </si>
  <si>
    <t>Piers Telford</t>
  </si>
  <si>
    <t>Клематис</t>
  </si>
  <si>
    <t>Blue Explosion</t>
  </si>
  <si>
    <t>Kakio</t>
  </si>
  <si>
    <t>Proteus</t>
  </si>
  <si>
    <t>Purpurea Plena Elegans</t>
  </si>
  <si>
    <t>Yukikomachi</t>
  </si>
  <si>
    <t>Guemsey Cream</t>
  </si>
  <si>
    <t>Флокс</t>
  </si>
  <si>
    <t>Гений</t>
  </si>
  <si>
    <t>Кураж</t>
  </si>
  <si>
    <t>Джоконда</t>
  </si>
  <si>
    <t>Земляничное Суфле</t>
  </si>
  <si>
    <t>Старый маяк</t>
  </si>
  <si>
    <t>Эхинацея</t>
  </si>
  <si>
    <t>Guava Ice</t>
  </si>
  <si>
    <t>Milkshake</t>
  </si>
  <si>
    <t>Бодан</t>
  </si>
  <si>
    <t>сорт Галина Серова</t>
  </si>
  <si>
    <t>Черная смородина</t>
  </si>
  <si>
    <t>Грация</t>
  </si>
  <si>
    <t>Итого:</t>
  </si>
  <si>
    <t>Наименование заказчика</t>
  </si>
  <si>
    <t>Дата заказа</t>
  </si>
  <si>
    <t>Контактное лицо (Ф.И.О.)</t>
  </si>
  <si>
    <t>https://klonsazhentsy.ru</t>
  </si>
  <si>
    <t>Контактный телефон</t>
  </si>
  <si>
    <t>Сумма заказа</t>
  </si>
  <si>
    <t>In vitro 20 шт.</t>
  </si>
  <si>
    <t>Тел.: Отдел продаж: +7 (496) 43-702-77, +7(903)131-41-34</t>
  </si>
  <si>
    <t>Кан Кан</t>
  </si>
  <si>
    <t>Silver Scrolls</t>
  </si>
  <si>
    <t>Berry Marmalade</t>
  </si>
  <si>
    <t>Куберленд</t>
  </si>
  <si>
    <t>Double Annabelle</t>
  </si>
  <si>
    <t>Magical Candle</t>
  </si>
  <si>
    <t>Тел.: Отдел продаж: +7 (496) 43-702-03, +7(903)131-41-34</t>
  </si>
  <si>
    <t>Свободные остатки</t>
  </si>
  <si>
    <t>кол-во</t>
  </si>
  <si>
    <t>Цена/ руб.</t>
  </si>
  <si>
    <t>Кассета 144 ячейки</t>
  </si>
  <si>
    <t>горшок P9/руб.</t>
  </si>
  <si>
    <t>горшок P9</t>
  </si>
  <si>
    <t>натчес</t>
  </si>
  <si>
    <t>бжезина</t>
  </si>
  <si>
    <t>Торнфри</t>
  </si>
  <si>
    <t>Рубен</t>
  </si>
  <si>
    <t>Блэк Бюти</t>
  </si>
  <si>
    <t>Логанбери</t>
  </si>
  <si>
    <t>Тайбери</t>
  </si>
  <si>
    <t>Дочь Берегини</t>
  </si>
  <si>
    <t>Selecta</t>
  </si>
  <si>
    <t>тоскана</t>
  </si>
  <si>
    <t>Aronia</t>
  </si>
  <si>
    <t>Sleyt </t>
  </si>
  <si>
    <t>,</t>
  </si>
  <si>
    <t xml:space="preserve">Актинидия </t>
  </si>
  <si>
    <t>Аргута Лунная жен</t>
  </si>
  <si>
    <t>Вафельная </t>
  </si>
  <si>
    <t>-</t>
  </si>
  <si>
    <t>Коломикта Отличница жен. </t>
  </si>
  <si>
    <t>Коломикта Память учителя </t>
  </si>
  <si>
    <t>Коломикта Сентябрьская жен. </t>
  </si>
  <si>
    <t xml:space="preserve">Декоративные </t>
  </si>
  <si>
    <t xml:space="preserve">Василий Теркин </t>
  </si>
  <si>
    <t>День Победы </t>
  </si>
  <si>
    <t xml:space="preserve">Индия </t>
  </si>
  <si>
    <t xml:space="preserve">Катюша </t>
  </si>
  <si>
    <t>Колхозница </t>
  </si>
  <si>
    <t xml:space="preserve">Ладога </t>
  </si>
  <si>
    <t xml:space="preserve">Медовый Спас </t>
  </si>
  <si>
    <t>Память о Колесникове </t>
  </si>
  <si>
    <t xml:space="preserve">Петербурженка </t>
  </si>
  <si>
    <t xml:space="preserve">Примроуз </t>
  </si>
  <si>
    <t xml:space="preserve">Caramel </t>
  </si>
  <si>
    <t>Art Nouveau </t>
  </si>
  <si>
    <t>Beaujolais </t>
  </si>
  <si>
    <t>Blackout </t>
  </si>
  <si>
    <t>Buttered Rum </t>
  </si>
  <si>
    <t>Cappuccino </t>
  </si>
  <si>
    <t>Cassis </t>
  </si>
  <si>
    <t>Crista </t>
  </si>
  <si>
    <t>Dark Mystery </t>
  </si>
  <si>
    <t>Electra </t>
  </si>
  <si>
    <t>Fire Chief </t>
  </si>
  <si>
    <t>Fire Frost </t>
  </si>
  <si>
    <t>Galaxy </t>
  </si>
  <si>
    <t>Ginger Ale </t>
  </si>
  <si>
    <t>Ginger Peach </t>
  </si>
  <si>
    <t>Glitter </t>
  </si>
  <si>
    <t>Goldstrike </t>
  </si>
  <si>
    <t>Grape Soda </t>
  </si>
  <si>
    <t>Infinity </t>
  </si>
  <si>
    <t>Lime Ruffles </t>
  </si>
  <si>
    <t>Mega Caramel </t>
  </si>
  <si>
    <t>Midnight Bayou </t>
  </si>
  <si>
    <t>Milan </t>
  </si>
  <si>
    <t>Obsidian </t>
  </si>
  <si>
    <t>Paprica </t>
  </si>
  <si>
    <t>Penelope </t>
  </si>
  <si>
    <t>Pistache </t>
  </si>
  <si>
    <t>Prince </t>
  </si>
  <si>
    <t>Rio </t>
  </si>
  <si>
    <t>Spellbound </t>
  </si>
  <si>
    <t>Stoplight </t>
  </si>
  <si>
    <t>Sugar Frosting </t>
  </si>
  <si>
    <t>Sunrise Falls </t>
  </si>
  <si>
    <t>Sunspot </t>
  </si>
  <si>
    <t>Sweet Tea </t>
  </si>
  <si>
    <t>Tapestry </t>
  </si>
  <si>
    <t>Tiramisu </t>
  </si>
  <si>
    <t>Zipper </t>
  </si>
  <si>
    <t>Chippendale </t>
  </si>
  <si>
    <t>Dieter Muller </t>
  </si>
  <si>
    <t>Falstaff </t>
  </si>
  <si>
    <t>Molineux </t>
  </si>
  <si>
    <t>Monika </t>
  </si>
  <si>
    <t>Princess Alexandra of Kent</t>
  </si>
  <si>
    <t>Red Eden Rose </t>
  </si>
  <si>
    <t>Terracota </t>
  </si>
  <si>
    <t xml:space="preserve">Джойс </t>
  </si>
  <si>
    <t>Пиерс Телфорд (Piers Telford)</t>
  </si>
  <si>
    <t xml:space="preserve">Гений </t>
  </si>
  <si>
    <t xml:space="preserve">Джоконда  </t>
  </si>
  <si>
    <t xml:space="preserve">Бодан </t>
  </si>
  <si>
    <t>Галина Серова</t>
  </si>
  <si>
    <t>Тел.: Отдел продаж: +7 (49643)70203, +7 (903)131-41-34</t>
  </si>
  <si>
    <t>Лаборатория: +7(496) 43 702 77, +7(903) 131-41-34</t>
  </si>
  <si>
    <t>Заказ временно  не принимаем</t>
  </si>
  <si>
    <t>Ханна чойс</t>
  </si>
  <si>
    <t>Принимаем заказ только IN VITRO</t>
  </si>
  <si>
    <t>Дюк</t>
  </si>
  <si>
    <t>Фрайз Мельба</t>
  </si>
  <si>
    <t>Baby Mum Pink</t>
  </si>
  <si>
    <t>Baby Mum White</t>
  </si>
  <si>
    <t>Baby Mum Yellow</t>
  </si>
  <si>
    <t>Baby Mum Red</t>
  </si>
  <si>
    <t>Blenda Pink</t>
  </si>
  <si>
    <t>Ellen White</t>
  </si>
  <si>
    <t>Gerrie Hoek White</t>
  </si>
  <si>
    <t>Lilian Hoek Red</t>
  </si>
  <si>
    <t>Margaret Bronze</t>
  </si>
  <si>
    <t>Margaret Salmon</t>
  </si>
  <si>
    <t>Margaret Sunny</t>
  </si>
  <si>
    <t>Margaret White</t>
  </si>
  <si>
    <t>Pamela Bronze</t>
  </si>
  <si>
    <t>Sunbeam Flame</t>
  </si>
  <si>
    <t>Sunbeam Red</t>
  </si>
  <si>
    <t>Скайфалред</t>
  </si>
  <si>
    <t>Хризантема</t>
  </si>
  <si>
    <t>Горшок P7</t>
  </si>
  <si>
    <t>Prime Ark Fridom</t>
  </si>
  <si>
    <t>Родендрон</t>
  </si>
  <si>
    <t>Хелики</t>
  </si>
  <si>
    <t>Мадам Массон</t>
  </si>
</sst>
</file>

<file path=xl/styles.xml><?xml version="1.0" encoding="utf-8"?>
<styleSheet xmlns="http://schemas.openxmlformats.org/spreadsheetml/2006/main">
  <numFmts count="3">
    <numFmt numFmtId="8" formatCode="#,##0.00&quot;р.&quot;;[Red]\-#,##0.00&quot;р.&quot;"/>
    <numFmt numFmtId="164" formatCode="#,##0.00&quot;р.&quot;"/>
    <numFmt numFmtId="165" formatCode="#,##0.00\ &quot;₽&quot;"/>
  </numFmts>
  <fonts count="26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8"/>
      <color theme="1"/>
      <name val="Calibri"/>
      <family val="2"/>
      <charset val="204"/>
      <scheme val="minor"/>
    </font>
    <font>
      <b/>
      <sz val="8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8"/>
      <color rgb="FFFFFFFF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b/>
      <sz val="9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8"/>
      <color rgb="FF000000"/>
      <name val="Calibri"/>
      <family val="2"/>
      <charset val="204"/>
    </font>
    <font>
      <sz val="8"/>
      <color rgb="FF000000"/>
      <name val="Arial"/>
      <family val="2"/>
      <charset val="204"/>
    </font>
    <font>
      <sz val="8"/>
      <color theme="1"/>
      <name val="Arial"/>
      <family val="2"/>
      <charset val="204"/>
    </font>
    <font>
      <i/>
      <sz val="8"/>
      <color rgb="FF000000"/>
      <name val="Arial"/>
      <family val="2"/>
      <charset val="204"/>
    </font>
    <font>
      <b/>
      <i/>
      <sz val="8"/>
      <color rgb="FF000000"/>
      <name val="Arial"/>
      <family val="2"/>
      <charset val="204"/>
    </font>
    <font>
      <sz val="8"/>
      <color rgb="FF000000"/>
      <name val="Calibri"/>
      <family val="2"/>
      <charset val="204"/>
    </font>
    <font>
      <b/>
      <sz val="8"/>
      <color rgb="FF000000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9"/>
      <color rgb="FF000000"/>
      <name val="Times New Roman"/>
      <family val="1"/>
      <charset val="204"/>
    </font>
    <font>
      <sz val="9"/>
      <color theme="0"/>
      <name val="Times New Roman"/>
      <family val="1"/>
      <charset val="204"/>
    </font>
    <font>
      <b/>
      <sz val="8"/>
      <color theme="1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b/>
      <sz val="8"/>
      <color theme="0"/>
      <name val="Times New Roman"/>
      <family val="1"/>
      <charset val="204"/>
    </font>
  </fonts>
  <fills count="14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gradientFill degree="90">
        <stop position="0">
          <color rgb="FF91B44A"/>
        </stop>
        <stop position="1">
          <color theme="1" tint="0.25098422193060094"/>
        </stop>
      </gradientFill>
    </fill>
    <fill>
      <gradientFill degree="90">
        <stop position="0">
          <color rgb="FF91B44A"/>
        </stop>
        <stop position="1">
          <color rgb="FF91B44A"/>
        </stop>
      </gradientFill>
    </fill>
    <fill>
      <gradientFill degree="90">
        <stop position="0">
          <color rgb="FF91B44A"/>
        </stop>
        <stop position="1">
          <color rgb="FF435422"/>
        </stop>
      </gradientFill>
    </fill>
    <fill>
      <patternFill patternType="solid">
        <fgColor theme="6" tint="0.59996337778862885"/>
        <bgColor rgb="FFFFFFCC"/>
      </patternFill>
    </fill>
    <fill>
      <gradientFill type="path" left="0.5" right="0.5" top="0.5" bottom="0.5">
        <stop position="0">
          <color theme="1" tint="0.1490218817712943"/>
        </stop>
        <stop position="1">
          <color theme="1" tint="0.49803155613879818"/>
        </stop>
      </gradientFill>
    </fill>
    <fill>
      <gradientFill degree="270">
        <stop position="0">
          <color theme="6" tint="0.80001220740379042"/>
        </stop>
        <stop position="1">
          <color theme="6" tint="0.40000610370189521"/>
        </stop>
      </gradientFill>
    </fill>
    <fill>
      <gradientFill degree="90">
        <stop position="0">
          <color theme="6" tint="0.80001220740379042"/>
        </stop>
        <stop position="1">
          <color theme="6" tint="0.40000610370189521"/>
        </stop>
      </gradientFill>
    </fill>
    <fill>
      <patternFill patternType="solid">
        <fgColor theme="1" tint="0.34998626667073579"/>
        <bgColor indexed="64"/>
      </patternFill>
    </fill>
    <fill>
      <patternFill patternType="solid">
        <fgColor theme="1" tint="0.34998626667073579"/>
        <bgColor rgb="FFFFFFCC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1" tint="0.249977111117893"/>
        <bgColor rgb="FFFFFFCC"/>
      </patternFill>
    </fill>
  </fills>
  <borders count="39">
    <border>
      <left/>
      <right/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thin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9" fillId="0" borderId="0" applyNumberFormat="0" applyFill="0" applyBorder="0" applyAlignment="0" applyProtection="0"/>
  </cellStyleXfs>
  <cellXfs count="227">
    <xf numFmtId="0" fontId="0" fillId="0" borderId="0" xfId="0"/>
    <xf numFmtId="0" fontId="2" fillId="0" borderId="0" xfId="0" applyFont="1"/>
    <xf numFmtId="0" fontId="2" fillId="0" borderId="0" xfId="0" applyFont="1" applyAlignment="1">
      <alignment wrapText="1"/>
    </xf>
    <xf numFmtId="0" fontId="4" fillId="0" borderId="0" xfId="0" applyFont="1"/>
    <xf numFmtId="0" fontId="2" fillId="0" borderId="4" xfId="0" applyFont="1" applyBorder="1" applyAlignment="1">
      <alignment wrapText="1"/>
    </xf>
    <xf numFmtId="0" fontId="2" fillId="0" borderId="3" xfId="0" applyFont="1" applyBorder="1" applyAlignment="1">
      <alignment wrapText="1"/>
    </xf>
    <xf numFmtId="0" fontId="6" fillId="2" borderId="3" xfId="1" applyFont="1" applyFill="1" applyBorder="1" applyAlignment="1">
      <alignment vertical="center" wrapText="1"/>
    </xf>
    <xf numFmtId="0" fontId="2" fillId="0" borderId="8" xfId="0" applyFont="1" applyBorder="1" applyAlignment="1">
      <alignment wrapText="1"/>
    </xf>
    <xf numFmtId="0" fontId="5" fillId="7" borderId="3" xfId="1" applyFont="1" applyFill="1" applyBorder="1" applyAlignment="1">
      <alignment horizontal="right" vertical="center"/>
    </xf>
    <xf numFmtId="0" fontId="2" fillId="0" borderId="0" xfId="0" applyFont="1" applyAlignment="1">
      <alignment horizontal="right" vertical="center"/>
    </xf>
    <xf numFmtId="8" fontId="5" fillId="7" borderId="3" xfId="1" applyNumberFormat="1" applyFont="1" applyFill="1" applyBorder="1" applyAlignment="1">
      <alignment horizontal="right" vertical="center"/>
    </xf>
    <xf numFmtId="0" fontId="2" fillId="8" borderId="15" xfId="0" applyFont="1" applyFill="1" applyBorder="1"/>
    <xf numFmtId="0" fontId="2" fillId="9" borderId="13" xfId="0" applyFont="1" applyFill="1" applyBorder="1"/>
    <xf numFmtId="0" fontId="3" fillId="3" borderId="8" xfId="1" applyFont="1" applyFill="1" applyBorder="1" applyAlignment="1">
      <alignment horizontal="center" vertical="center" wrapText="1"/>
    </xf>
    <xf numFmtId="0" fontId="8" fillId="0" borderId="0" xfId="1" applyFont="1" applyFill="1" applyBorder="1" applyAlignment="1">
      <alignment horizontal="right" vertical="center" wrapText="1"/>
    </xf>
    <xf numFmtId="8" fontId="2" fillId="0" borderId="0" xfId="0" applyNumberFormat="1" applyFont="1"/>
    <xf numFmtId="0" fontId="2" fillId="9" borderId="0" xfId="0" applyFont="1" applyFill="1" applyAlignment="1"/>
    <xf numFmtId="8" fontId="2" fillId="9" borderId="0" xfId="0" applyNumberFormat="1" applyFont="1" applyFill="1" applyAlignment="1"/>
    <xf numFmtId="8" fontId="2" fillId="0" borderId="0" xfId="0" applyNumberFormat="1" applyFont="1" applyAlignment="1">
      <alignment horizontal="right" vertical="center"/>
    </xf>
    <xf numFmtId="0" fontId="10" fillId="3" borderId="10" xfId="1" applyFont="1" applyFill="1" applyBorder="1" applyAlignment="1">
      <alignment horizontal="center" vertical="center" wrapText="1"/>
    </xf>
    <xf numFmtId="0" fontId="3" fillId="3" borderId="19" xfId="1" applyFont="1" applyFill="1" applyBorder="1" applyAlignment="1">
      <alignment horizontal="center" vertical="center" wrapText="1"/>
    </xf>
    <xf numFmtId="0" fontId="3" fillId="3" borderId="20" xfId="1" applyFont="1" applyFill="1" applyBorder="1" applyAlignment="1">
      <alignment horizontal="center" vertical="center" wrapText="1"/>
    </xf>
    <xf numFmtId="8" fontId="10" fillId="3" borderId="21" xfId="1" applyNumberFormat="1" applyFont="1" applyFill="1" applyBorder="1" applyAlignment="1">
      <alignment horizontal="center" vertical="center" wrapText="1"/>
    </xf>
    <xf numFmtId="1" fontId="5" fillId="7" borderId="3" xfId="1" applyNumberFormat="1" applyFont="1" applyFill="1" applyBorder="1" applyAlignment="1">
      <alignment horizontal="right" vertical="center"/>
    </xf>
    <xf numFmtId="0" fontId="11" fillId="2" borderId="4" xfId="1" applyFont="1" applyFill="1" applyBorder="1" applyAlignment="1">
      <alignment horizontal="center" vertical="center" wrapText="1"/>
    </xf>
    <xf numFmtId="8" fontId="11" fillId="2" borderId="4" xfId="1" applyNumberFormat="1" applyFont="1" applyFill="1" applyBorder="1" applyAlignment="1">
      <alignment horizontal="right" vertical="center" wrapText="1"/>
    </xf>
    <xf numFmtId="8" fontId="11" fillId="2" borderId="14" xfId="1" applyNumberFormat="1" applyFont="1" applyFill="1" applyBorder="1" applyAlignment="1">
      <alignment horizontal="right" vertical="center" wrapText="1"/>
    </xf>
    <xf numFmtId="0" fontId="11" fillId="2" borderId="5" xfId="1" applyFont="1" applyFill="1" applyBorder="1" applyAlignment="1">
      <alignment horizontal="center" vertical="center" wrapText="1"/>
    </xf>
    <xf numFmtId="0" fontId="11" fillId="2" borderId="6" xfId="1" applyFont="1" applyFill="1" applyBorder="1" applyAlignment="1">
      <alignment horizontal="center" vertical="center" wrapText="1"/>
    </xf>
    <xf numFmtId="8" fontId="11" fillId="2" borderId="1" xfId="1" applyNumberFormat="1" applyFont="1" applyFill="1" applyBorder="1" applyAlignment="1">
      <alignment horizontal="right" vertical="center" wrapText="1"/>
    </xf>
    <xf numFmtId="0" fontId="11" fillId="2" borderId="3" xfId="1" applyFont="1" applyFill="1" applyBorder="1" applyAlignment="1">
      <alignment horizontal="center" vertical="center" wrapText="1"/>
    </xf>
    <xf numFmtId="8" fontId="11" fillId="2" borderId="3" xfId="1" applyNumberFormat="1" applyFont="1" applyFill="1" applyBorder="1" applyAlignment="1">
      <alignment horizontal="right" vertical="center" wrapText="1"/>
    </xf>
    <xf numFmtId="8" fontId="11" fillId="2" borderId="12" xfId="1" applyNumberFormat="1" applyFont="1" applyFill="1" applyBorder="1" applyAlignment="1">
      <alignment horizontal="right" vertical="center" wrapText="1"/>
    </xf>
    <xf numFmtId="0" fontId="11" fillId="2" borderId="22" xfId="1" applyFont="1" applyFill="1" applyBorder="1" applyAlignment="1">
      <alignment horizontal="center" vertical="center" wrapText="1"/>
    </xf>
    <xf numFmtId="8" fontId="11" fillId="2" borderId="23" xfId="1" applyNumberFormat="1" applyFont="1" applyFill="1" applyBorder="1" applyAlignment="1">
      <alignment horizontal="right" vertical="center" wrapText="1"/>
    </xf>
    <xf numFmtId="0" fontId="11" fillId="2" borderId="8" xfId="1" applyFont="1" applyFill="1" applyBorder="1" applyAlignment="1">
      <alignment horizontal="center" vertical="center" wrapText="1"/>
    </xf>
    <xf numFmtId="8" fontId="11" fillId="2" borderId="8" xfId="1" applyNumberFormat="1" applyFont="1" applyFill="1" applyBorder="1" applyAlignment="1">
      <alignment horizontal="right" vertical="center" wrapText="1"/>
    </xf>
    <xf numFmtId="8" fontId="11" fillId="2" borderId="11" xfId="1" applyNumberFormat="1" applyFont="1" applyFill="1" applyBorder="1" applyAlignment="1">
      <alignment horizontal="right" vertical="center" wrapText="1"/>
    </xf>
    <xf numFmtId="0" fontId="11" fillId="2" borderId="19" xfId="1" applyFont="1" applyFill="1" applyBorder="1" applyAlignment="1">
      <alignment horizontal="center" vertical="center" wrapText="1"/>
    </xf>
    <xf numFmtId="8" fontId="11" fillId="2" borderId="19" xfId="1" applyNumberFormat="1" applyFont="1" applyFill="1" applyBorder="1" applyAlignment="1">
      <alignment horizontal="right" vertical="center" wrapText="1"/>
    </xf>
    <xf numFmtId="8" fontId="11" fillId="2" borderId="20" xfId="1" applyNumberFormat="1" applyFont="1" applyFill="1" applyBorder="1" applyAlignment="1">
      <alignment horizontal="right" vertical="center" wrapText="1"/>
    </xf>
    <xf numFmtId="0" fontId="11" fillId="2" borderId="25" xfId="1" applyFont="1" applyFill="1" applyBorder="1" applyAlignment="1">
      <alignment horizontal="center" vertical="center" wrapText="1"/>
    </xf>
    <xf numFmtId="8" fontId="11" fillId="2" borderId="21" xfId="1" applyNumberFormat="1" applyFont="1" applyFill="1" applyBorder="1" applyAlignment="1">
      <alignment horizontal="right" vertical="center" wrapText="1"/>
    </xf>
    <xf numFmtId="0" fontId="2" fillId="0" borderId="3" xfId="0" applyFont="1" applyBorder="1" applyAlignment="1">
      <alignment vertical="center" wrapText="1"/>
    </xf>
    <xf numFmtId="0" fontId="13" fillId="2" borderId="6" xfId="1" applyFont="1" applyFill="1" applyBorder="1" applyAlignment="1">
      <alignment horizontal="center" vertical="center" wrapText="1"/>
    </xf>
    <xf numFmtId="8" fontId="13" fillId="2" borderId="6" xfId="1" applyNumberFormat="1" applyFont="1" applyFill="1" applyBorder="1" applyAlignment="1">
      <alignment horizontal="right" vertical="center"/>
    </xf>
    <xf numFmtId="8" fontId="11" fillId="2" borderId="2" xfId="1" applyNumberFormat="1" applyFont="1" applyFill="1" applyBorder="1" applyAlignment="1">
      <alignment horizontal="right" vertical="center"/>
    </xf>
    <xf numFmtId="0" fontId="13" fillId="2" borderId="5" xfId="1" applyFont="1" applyFill="1" applyBorder="1" applyAlignment="1">
      <alignment horizontal="center" vertical="center"/>
    </xf>
    <xf numFmtId="0" fontId="13" fillId="2" borderId="6" xfId="1" applyFont="1" applyFill="1" applyBorder="1" applyAlignment="1">
      <alignment horizontal="center" vertical="center"/>
    </xf>
    <xf numFmtId="0" fontId="11" fillId="2" borderId="6" xfId="1" applyFont="1" applyFill="1" applyBorder="1" applyAlignment="1">
      <alignment horizontal="center" vertical="center"/>
    </xf>
    <xf numFmtId="0" fontId="13" fillId="2" borderId="3" xfId="1" applyFont="1" applyFill="1" applyBorder="1" applyAlignment="1">
      <alignment horizontal="center" vertical="center" wrapText="1"/>
    </xf>
    <xf numFmtId="8" fontId="13" fillId="2" borderId="3" xfId="1" applyNumberFormat="1" applyFont="1" applyFill="1" applyBorder="1" applyAlignment="1">
      <alignment horizontal="right" vertical="center"/>
    </xf>
    <xf numFmtId="8" fontId="11" fillId="2" borderId="12" xfId="1" applyNumberFormat="1" applyFont="1" applyFill="1" applyBorder="1" applyAlignment="1">
      <alignment horizontal="right" vertical="center"/>
    </xf>
    <xf numFmtId="0" fontId="13" fillId="2" borderId="22" xfId="1" applyFont="1" applyFill="1" applyBorder="1" applyAlignment="1">
      <alignment horizontal="center" vertical="center"/>
    </xf>
    <xf numFmtId="0" fontId="13" fillId="2" borderId="3" xfId="1" applyFont="1" applyFill="1" applyBorder="1" applyAlignment="1">
      <alignment horizontal="center" vertical="center"/>
    </xf>
    <xf numFmtId="0" fontId="11" fillId="2" borderId="3" xfId="1" applyFont="1" applyFill="1" applyBorder="1" applyAlignment="1">
      <alignment horizontal="center" vertical="center"/>
    </xf>
    <xf numFmtId="0" fontId="13" fillId="2" borderId="19" xfId="1" applyFont="1" applyFill="1" applyBorder="1" applyAlignment="1">
      <alignment horizontal="center" vertical="center" wrapText="1"/>
    </xf>
    <xf numFmtId="8" fontId="13" fillId="2" borderId="19" xfId="1" applyNumberFormat="1" applyFont="1" applyFill="1" applyBorder="1" applyAlignment="1">
      <alignment horizontal="right" vertical="center"/>
    </xf>
    <xf numFmtId="8" fontId="11" fillId="2" borderId="20" xfId="1" applyNumberFormat="1" applyFont="1" applyFill="1" applyBorder="1" applyAlignment="1">
      <alignment horizontal="right" vertical="center"/>
    </xf>
    <xf numFmtId="0" fontId="13" fillId="2" borderId="25" xfId="1" applyFont="1" applyFill="1" applyBorder="1" applyAlignment="1">
      <alignment horizontal="center" vertical="center"/>
    </xf>
    <xf numFmtId="0" fontId="13" fillId="2" borderId="19" xfId="1" applyFont="1" applyFill="1" applyBorder="1" applyAlignment="1">
      <alignment horizontal="center" vertical="center"/>
    </xf>
    <xf numFmtId="0" fontId="11" fillId="2" borderId="19" xfId="1" applyFont="1" applyFill="1" applyBorder="1" applyAlignment="1">
      <alignment horizontal="center" vertical="center"/>
    </xf>
    <xf numFmtId="0" fontId="13" fillId="2" borderId="8" xfId="1" applyFont="1" applyFill="1" applyBorder="1" applyAlignment="1">
      <alignment horizontal="center" vertical="center" wrapText="1"/>
    </xf>
    <xf numFmtId="8" fontId="13" fillId="2" borderId="8" xfId="1" applyNumberFormat="1" applyFont="1" applyFill="1" applyBorder="1" applyAlignment="1">
      <alignment horizontal="right" vertical="center"/>
    </xf>
    <xf numFmtId="8" fontId="11" fillId="2" borderId="11" xfId="1" applyNumberFormat="1" applyFont="1" applyFill="1" applyBorder="1" applyAlignment="1">
      <alignment horizontal="right" vertical="center"/>
    </xf>
    <xf numFmtId="0" fontId="13" fillId="2" borderId="9" xfId="1" applyFont="1" applyFill="1" applyBorder="1" applyAlignment="1">
      <alignment horizontal="center" vertical="center"/>
    </xf>
    <xf numFmtId="0" fontId="13" fillId="2" borderId="8" xfId="1" applyFont="1" applyFill="1" applyBorder="1" applyAlignment="1">
      <alignment horizontal="center" vertical="center"/>
    </xf>
    <xf numFmtId="0" fontId="11" fillId="2" borderId="8" xfId="1" applyFont="1" applyFill="1" applyBorder="1" applyAlignment="1">
      <alignment horizontal="center" vertical="center"/>
    </xf>
    <xf numFmtId="8" fontId="11" fillId="2" borderId="10" xfId="1" applyNumberFormat="1" applyFont="1" applyFill="1" applyBorder="1" applyAlignment="1">
      <alignment horizontal="right" vertical="center" wrapText="1"/>
    </xf>
    <xf numFmtId="0" fontId="12" fillId="0" borderId="5" xfId="0" applyFont="1" applyBorder="1" applyAlignment="1">
      <alignment vertical="center"/>
    </xf>
    <xf numFmtId="0" fontId="12" fillId="0" borderId="6" xfId="0" applyFont="1" applyBorder="1" applyAlignment="1">
      <alignment vertical="center"/>
    </xf>
    <xf numFmtId="0" fontId="12" fillId="0" borderId="22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12" fillId="0" borderId="25" xfId="0" applyFont="1" applyBorder="1" applyAlignment="1">
      <alignment vertical="center"/>
    </xf>
    <xf numFmtId="0" fontId="12" fillId="0" borderId="19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13" fillId="2" borderId="33" xfId="1" applyFont="1" applyFill="1" applyBorder="1" applyAlignment="1">
      <alignment horizontal="center" vertical="center" wrapText="1"/>
    </xf>
    <xf numFmtId="0" fontId="13" fillId="2" borderId="34" xfId="1" applyFont="1" applyFill="1" applyBorder="1" applyAlignment="1">
      <alignment horizontal="center" vertical="center" wrapText="1"/>
    </xf>
    <xf numFmtId="8" fontId="13" fillId="2" borderId="34" xfId="1" applyNumberFormat="1" applyFont="1" applyFill="1" applyBorder="1" applyAlignment="1">
      <alignment horizontal="right" vertical="center"/>
    </xf>
    <xf numFmtId="8" fontId="11" fillId="2" borderId="35" xfId="1" applyNumberFormat="1" applyFont="1" applyFill="1" applyBorder="1" applyAlignment="1">
      <alignment horizontal="right" vertical="center"/>
    </xf>
    <xf numFmtId="0" fontId="12" fillId="0" borderId="33" xfId="0" applyFont="1" applyBorder="1" applyAlignment="1">
      <alignment vertical="center"/>
    </xf>
    <xf numFmtId="0" fontId="12" fillId="0" borderId="34" xfId="0" applyFont="1" applyBorder="1" applyAlignment="1">
      <alignment vertical="center"/>
    </xf>
    <xf numFmtId="8" fontId="11" fillId="2" borderId="36" xfId="1" applyNumberFormat="1" applyFont="1" applyFill="1" applyBorder="1" applyAlignment="1">
      <alignment horizontal="right" vertical="center" wrapText="1"/>
    </xf>
    <xf numFmtId="0" fontId="13" fillId="2" borderId="37" xfId="1" applyFont="1" applyFill="1" applyBorder="1" applyAlignment="1">
      <alignment horizontal="center" vertical="center" wrapText="1"/>
    </xf>
    <xf numFmtId="0" fontId="14" fillId="2" borderId="0" xfId="1" applyFont="1" applyFill="1" applyBorder="1" applyAlignment="1">
      <alignment horizontal="center" vertical="center" wrapText="1"/>
    </xf>
    <xf numFmtId="0" fontId="15" fillId="0" borderId="0" xfId="1" applyFont="1" applyAlignment="1">
      <alignment wrapText="1"/>
    </xf>
    <xf numFmtId="0" fontId="17" fillId="0" borderId="25" xfId="0" applyFont="1" applyBorder="1"/>
    <xf numFmtId="164" fontId="17" fillId="0" borderId="25" xfId="0" applyNumberFormat="1" applyFont="1" applyBorder="1"/>
    <xf numFmtId="0" fontId="16" fillId="2" borderId="0" xfId="1" applyFont="1" applyFill="1" applyBorder="1" applyAlignment="1">
      <alignment horizontal="right"/>
    </xf>
    <xf numFmtId="0" fontId="10" fillId="2" borderId="0" xfId="1" applyFont="1" applyFill="1" applyBorder="1" applyAlignment="1">
      <alignment horizontal="right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19" fillId="0" borderId="0" xfId="0" applyFont="1"/>
    <xf numFmtId="0" fontId="6" fillId="6" borderId="4" xfId="1" applyFont="1" applyFill="1" applyBorder="1" applyAlignment="1" applyProtection="1">
      <alignment horizontal="right" vertical="center"/>
      <protection locked="0"/>
    </xf>
    <xf numFmtId="0" fontId="2" fillId="0" borderId="0" xfId="0" applyFont="1" applyProtection="1"/>
    <xf numFmtId="0" fontId="8" fillId="0" borderId="0" xfId="1" applyFont="1" applyFill="1" applyBorder="1" applyAlignment="1" applyProtection="1">
      <alignment horizontal="right" vertical="center" wrapText="1"/>
    </xf>
    <xf numFmtId="0" fontId="2" fillId="8" borderId="15" xfId="0" applyFont="1" applyFill="1" applyBorder="1" applyProtection="1"/>
    <xf numFmtId="0" fontId="2" fillId="9" borderId="13" xfId="0" applyFont="1" applyFill="1" applyBorder="1" applyProtection="1"/>
    <xf numFmtId="0" fontId="2" fillId="0" borderId="0" xfId="0" applyFont="1" applyAlignment="1" applyProtection="1">
      <alignment wrapText="1"/>
    </xf>
    <xf numFmtId="0" fontId="2" fillId="0" borderId="0" xfId="0" applyFont="1" applyAlignment="1" applyProtection="1">
      <alignment horizontal="right" vertical="center"/>
    </xf>
    <xf numFmtId="0" fontId="3" fillId="3" borderId="8" xfId="1" applyFont="1" applyFill="1" applyBorder="1" applyAlignment="1" applyProtection="1">
      <alignment horizontal="center" vertical="center" wrapText="1"/>
    </xf>
    <xf numFmtId="0" fontId="3" fillId="3" borderId="10" xfId="1" applyFont="1" applyFill="1" applyBorder="1" applyAlignment="1" applyProtection="1">
      <alignment horizontal="center" vertical="center" wrapText="1"/>
    </xf>
    <xf numFmtId="0" fontId="3" fillId="3" borderId="11" xfId="1" applyFont="1" applyFill="1" applyBorder="1" applyAlignment="1" applyProtection="1">
      <alignment horizontal="center" vertical="center" wrapText="1"/>
    </xf>
    <xf numFmtId="0" fontId="5" fillId="7" borderId="3" xfId="1" applyFont="1" applyFill="1" applyBorder="1" applyAlignment="1" applyProtection="1">
      <alignment horizontal="right" vertical="center"/>
    </xf>
    <xf numFmtId="8" fontId="5" fillId="7" borderId="3" xfId="1" applyNumberFormat="1" applyFont="1" applyFill="1" applyBorder="1" applyAlignment="1" applyProtection="1">
      <alignment horizontal="right" vertical="center"/>
    </xf>
    <xf numFmtId="0" fontId="2" fillId="0" borderId="4" xfId="0" applyFont="1" applyBorder="1" applyAlignment="1" applyProtection="1">
      <alignment wrapText="1"/>
    </xf>
    <xf numFmtId="0" fontId="6" fillId="2" borderId="4" xfId="1" applyFont="1" applyFill="1" applyBorder="1" applyAlignment="1" applyProtection="1">
      <alignment vertical="center" wrapText="1"/>
    </xf>
    <xf numFmtId="8" fontId="6" fillId="2" borderId="4" xfId="1" applyNumberFormat="1" applyFont="1" applyFill="1" applyBorder="1" applyAlignment="1" applyProtection="1">
      <alignment vertical="center"/>
    </xf>
    <xf numFmtId="0" fontId="6" fillId="6" borderId="4" xfId="1" applyFont="1" applyFill="1" applyBorder="1" applyAlignment="1" applyProtection="1">
      <alignment horizontal="right" vertical="center"/>
    </xf>
    <xf numFmtId="8" fontId="6" fillId="6" borderId="4" xfId="1" applyNumberFormat="1" applyFont="1" applyFill="1" applyBorder="1" applyAlignment="1" applyProtection="1">
      <alignment vertical="center"/>
    </xf>
    <xf numFmtId="0" fontId="2" fillId="0" borderId="3" xfId="0" applyFont="1" applyBorder="1" applyAlignment="1" applyProtection="1">
      <alignment wrapText="1"/>
    </xf>
    <xf numFmtId="0" fontId="6" fillId="2" borderId="3" xfId="1" applyFont="1" applyFill="1" applyBorder="1" applyAlignment="1" applyProtection="1">
      <alignment vertical="center" wrapText="1"/>
    </xf>
    <xf numFmtId="0" fontId="2" fillId="0" borderId="8" xfId="0" applyFont="1" applyBorder="1" applyAlignment="1" applyProtection="1">
      <alignment wrapText="1"/>
    </xf>
    <xf numFmtId="0" fontId="6" fillId="2" borderId="7" xfId="1" applyFont="1" applyFill="1" applyBorder="1" applyAlignment="1" applyProtection="1">
      <alignment vertical="center" wrapText="1"/>
    </xf>
    <xf numFmtId="0" fontId="6" fillId="2" borderId="8" xfId="1" applyFont="1" applyFill="1" applyBorder="1" applyAlignment="1" applyProtection="1">
      <alignment vertical="center" wrapText="1"/>
    </xf>
    <xf numFmtId="8" fontId="6" fillId="2" borderId="7" xfId="1" applyNumberFormat="1" applyFont="1" applyFill="1" applyBorder="1" applyAlignment="1" applyProtection="1">
      <alignment vertical="center"/>
    </xf>
    <xf numFmtId="0" fontId="0" fillId="0" borderId="0" xfId="0" applyProtection="1"/>
    <xf numFmtId="0" fontId="22" fillId="11" borderId="3" xfId="1" applyFont="1" applyFill="1" applyBorder="1" applyAlignment="1" applyProtection="1">
      <alignment vertical="center" wrapText="1"/>
    </xf>
    <xf numFmtId="0" fontId="20" fillId="10" borderId="16" xfId="0" applyFont="1" applyFill="1" applyBorder="1" applyAlignment="1" applyProtection="1"/>
    <xf numFmtId="0" fontId="21" fillId="2" borderId="3" xfId="1" applyFont="1" applyFill="1" applyBorder="1" applyAlignment="1" applyProtection="1">
      <alignment vertical="center" wrapText="1"/>
    </xf>
    <xf numFmtId="8" fontId="6" fillId="2" borderId="3" xfId="1" applyNumberFormat="1" applyFont="1" applyFill="1" applyBorder="1" applyAlignment="1" applyProtection="1">
      <alignment vertical="center"/>
    </xf>
    <xf numFmtId="0" fontId="18" fillId="0" borderId="0" xfId="1" applyFont="1" applyFill="1" applyBorder="1" applyAlignment="1">
      <alignment horizontal="right" vertical="center" wrapText="1"/>
    </xf>
    <xf numFmtId="0" fontId="16" fillId="2" borderId="4" xfId="1" applyFont="1" applyFill="1" applyBorder="1" applyAlignment="1">
      <alignment horizontal="center" vertical="center" wrapText="1"/>
    </xf>
    <xf numFmtId="0" fontId="16" fillId="2" borderId="3" xfId="1" applyFont="1" applyFill="1" applyBorder="1" applyAlignment="1">
      <alignment horizontal="center" vertical="center" wrapText="1"/>
    </xf>
    <xf numFmtId="0" fontId="16" fillId="2" borderId="8" xfId="1" applyFont="1" applyFill="1" applyBorder="1" applyAlignment="1">
      <alignment horizontal="center" vertical="center" wrapText="1"/>
    </xf>
    <xf numFmtId="0" fontId="16" fillId="2" borderId="19" xfId="1" applyFont="1" applyFill="1" applyBorder="1" applyAlignment="1">
      <alignment horizontal="center" vertical="center" wrapText="1"/>
    </xf>
    <xf numFmtId="0" fontId="14" fillId="2" borderId="6" xfId="1" applyFont="1" applyFill="1" applyBorder="1" applyAlignment="1">
      <alignment horizontal="center" vertical="center" wrapText="1"/>
    </xf>
    <xf numFmtId="0" fontId="14" fillId="2" borderId="3" xfId="1" applyFont="1" applyFill="1" applyBorder="1" applyAlignment="1">
      <alignment horizontal="center" vertical="center" wrapText="1"/>
    </xf>
    <xf numFmtId="0" fontId="14" fillId="2" borderId="19" xfId="1" applyFont="1" applyFill="1" applyBorder="1" applyAlignment="1">
      <alignment horizontal="center" vertical="center" wrapText="1"/>
    </xf>
    <xf numFmtId="0" fontId="14" fillId="2" borderId="8" xfId="1" applyFont="1" applyFill="1" applyBorder="1" applyAlignment="1">
      <alignment horizontal="center" vertical="center" wrapText="1"/>
    </xf>
    <xf numFmtId="0" fontId="14" fillId="2" borderId="34" xfId="1" applyFont="1" applyFill="1" applyBorder="1" applyAlignment="1">
      <alignment horizontal="center" vertical="center" wrapText="1"/>
    </xf>
    <xf numFmtId="0" fontId="10" fillId="0" borderId="0" xfId="1" applyFont="1" applyAlignment="1">
      <alignment wrapText="1"/>
    </xf>
    <xf numFmtId="0" fontId="23" fillId="0" borderId="0" xfId="0" applyFont="1" applyAlignment="1">
      <alignment wrapText="1"/>
    </xf>
    <xf numFmtId="0" fontId="21" fillId="13" borderId="0" xfId="1" applyFont="1" applyFill="1" applyBorder="1" applyAlignment="1" applyProtection="1">
      <alignment vertical="center" wrapText="1"/>
    </xf>
    <xf numFmtId="0" fontId="24" fillId="12" borderId="0" xfId="0" applyFont="1" applyFill="1" applyBorder="1" applyAlignment="1" applyProtection="1">
      <alignment wrapText="1"/>
    </xf>
    <xf numFmtId="8" fontId="6" fillId="13" borderId="11" xfId="1" applyNumberFormat="1" applyFont="1" applyFill="1" applyBorder="1" applyAlignment="1" applyProtection="1">
      <alignment vertical="center"/>
    </xf>
    <xf numFmtId="8" fontId="6" fillId="13" borderId="38" xfId="1" applyNumberFormat="1" applyFont="1" applyFill="1" applyBorder="1" applyAlignment="1" applyProtection="1">
      <alignment vertical="center"/>
    </xf>
    <xf numFmtId="8" fontId="25" fillId="7" borderId="3" xfId="1" applyNumberFormat="1" applyFont="1" applyFill="1" applyBorder="1" applyAlignment="1" applyProtection="1">
      <alignment horizontal="right" vertical="center"/>
    </xf>
    <xf numFmtId="165" fontId="7" fillId="0" borderId="4" xfId="0" applyNumberFormat="1" applyFont="1" applyBorder="1" applyAlignment="1" applyProtection="1">
      <alignment horizontal="right" vertical="center" wrapText="1"/>
    </xf>
    <xf numFmtId="1" fontId="7" fillId="0" borderId="4" xfId="0" applyNumberFormat="1" applyFont="1" applyBorder="1" applyAlignment="1" applyProtection="1">
      <alignment horizontal="center" vertical="center" wrapText="1"/>
    </xf>
    <xf numFmtId="1" fontId="25" fillId="7" borderId="3" xfId="1" applyNumberFormat="1" applyFont="1" applyFill="1" applyBorder="1" applyAlignment="1" applyProtection="1">
      <alignment horizontal="right" vertical="center"/>
    </xf>
    <xf numFmtId="0" fontId="0" fillId="0" borderId="15" xfId="0" applyBorder="1"/>
    <xf numFmtId="0" fontId="2" fillId="0" borderId="0" xfId="0" applyFont="1" applyAlignment="1" applyProtection="1">
      <alignment horizontal="center" wrapText="1"/>
    </xf>
    <xf numFmtId="0" fontId="2" fillId="0" borderId="0" xfId="0" applyFont="1" applyAlignment="1" applyProtection="1">
      <alignment horizontal="center"/>
    </xf>
    <xf numFmtId="0" fontId="9" fillId="0" borderId="0" xfId="2" applyFill="1" applyBorder="1" applyAlignment="1" applyProtection="1">
      <alignment horizontal="center" vertical="center"/>
    </xf>
    <xf numFmtId="0" fontId="2" fillId="9" borderId="3" xfId="0" applyFont="1" applyFill="1" applyBorder="1" applyAlignment="1" applyProtection="1">
      <alignment horizontal="center" wrapText="1"/>
    </xf>
    <xf numFmtId="0" fontId="2" fillId="9" borderId="0" xfId="0" applyFont="1" applyFill="1" applyAlignment="1" applyProtection="1">
      <alignment horizontal="center"/>
    </xf>
    <xf numFmtId="8" fontId="2" fillId="9" borderId="3" xfId="0" applyNumberFormat="1" applyFont="1" applyFill="1" applyBorder="1" applyAlignment="1" applyProtection="1">
      <alignment horizontal="center" vertical="center"/>
    </xf>
    <xf numFmtId="0" fontId="7" fillId="0" borderId="14" xfId="0" applyFont="1" applyBorder="1" applyAlignment="1" applyProtection="1">
      <alignment horizontal="center" vertical="center"/>
    </xf>
    <xf numFmtId="0" fontId="7" fillId="0" borderId="15" xfId="0" applyFont="1" applyBorder="1" applyAlignment="1" applyProtection="1">
      <alignment horizontal="center" vertical="center"/>
    </xf>
    <xf numFmtId="0" fontId="2" fillId="8" borderId="3" xfId="0" applyFont="1" applyFill="1" applyBorder="1" applyAlignment="1" applyProtection="1">
      <alignment horizontal="center" wrapText="1"/>
    </xf>
    <xf numFmtId="0" fontId="2" fillId="8" borderId="0" xfId="0" applyFont="1" applyFill="1" applyAlignment="1" applyProtection="1">
      <alignment horizontal="center"/>
    </xf>
    <xf numFmtId="0" fontId="2" fillId="8" borderId="14" xfId="0" applyFont="1" applyFill="1" applyBorder="1" applyAlignment="1" applyProtection="1">
      <alignment horizontal="center" vertical="center"/>
    </xf>
    <xf numFmtId="0" fontId="2" fillId="8" borderId="15" xfId="0" applyFont="1" applyFill="1" applyBorder="1" applyAlignment="1" applyProtection="1">
      <alignment horizontal="center" vertical="center"/>
    </xf>
    <xf numFmtId="0" fontId="5" fillId="7" borderId="3" xfId="1" applyFont="1" applyFill="1" applyBorder="1" applyAlignment="1" applyProtection="1">
      <alignment horizontal="left" vertical="center"/>
    </xf>
    <xf numFmtId="0" fontId="8" fillId="0" borderId="0" xfId="1" applyFont="1" applyFill="1" applyBorder="1" applyAlignment="1" applyProtection="1">
      <alignment horizontal="right"/>
    </xf>
    <xf numFmtId="0" fontId="8" fillId="0" borderId="0" xfId="1" applyFont="1" applyFill="1" applyBorder="1" applyAlignment="1" applyProtection="1">
      <alignment horizontal="right" vertical="center" wrapText="1"/>
    </xf>
    <xf numFmtId="0" fontId="5" fillId="7" borderId="12" xfId="1" applyFont="1" applyFill="1" applyBorder="1" applyAlignment="1" applyProtection="1">
      <alignment horizontal="left" vertical="center"/>
    </xf>
    <xf numFmtId="0" fontId="5" fillId="7" borderId="16" xfId="1" applyFont="1" applyFill="1" applyBorder="1" applyAlignment="1" applyProtection="1">
      <alignment horizontal="left" vertical="center"/>
    </xf>
    <xf numFmtId="0" fontId="5" fillId="7" borderId="13" xfId="1" applyFont="1" applyFill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center" wrapText="1"/>
    </xf>
    <xf numFmtId="0" fontId="2" fillId="0" borderId="7" xfId="0" applyFont="1" applyBorder="1" applyAlignment="1" applyProtection="1">
      <alignment horizontal="center" wrapText="1"/>
    </xf>
    <xf numFmtId="0" fontId="2" fillId="0" borderId="4" xfId="0" applyFont="1" applyBorder="1" applyAlignment="1" applyProtection="1">
      <alignment horizontal="center" wrapText="1"/>
    </xf>
    <xf numFmtId="0" fontId="3" fillId="5" borderId="6" xfId="1" applyFont="1" applyFill="1" applyBorder="1" applyAlignment="1" applyProtection="1">
      <alignment horizontal="center" vertical="center"/>
    </xf>
    <xf numFmtId="0" fontId="3" fillId="5" borderId="2" xfId="1" applyFont="1" applyFill="1" applyBorder="1" applyAlignment="1" applyProtection="1">
      <alignment horizontal="center" vertical="center"/>
    </xf>
    <xf numFmtId="0" fontId="3" fillId="5" borderId="1" xfId="1" applyFont="1" applyFill="1" applyBorder="1" applyAlignment="1" applyProtection="1">
      <alignment horizontal="center" vertical="center"/>
    </xf>
    <xf numFmtId="0" fontId="3" fillId="3" borderId="5" xfId="1" applyFont="1" applyFill="1" applyBorder="1" applyAlignment="1" applyProtection="1">
      <alignment horizontal="center" vertical="center"/>
    </xf>
    <xf numFmtId="0" fontId="3" fillId="3" borderId="9" xfId="1" applyFont="1" applyFill="1" applyBorder="1" applyAlignment="1" applyProtection="1">
      <alignment horizontal="center" vertical="center"/>
    </xf>
    <xf numFmtId="0" fontId="3" fillId="3" borderId="6" xfId="1" applyFont="1" applyFill="1" applyBorder="1" applyAlignment="1" applyProtection="1">
      <alignment horizontal="center" vertical="center" wrapText="1"/>
    </xf>
    <xf numFmtId="0" fontId="3" fillId="3" borderId="8" xfId="1" applyFont="1" applyFill="1" applyBorder="1" applyAlignment="1" applyProtection="1">
      <alignment horizontal="center" vertical="center" wrapText="1"/>
    </xf>
    <xf numFmtId="0" fontId="3" fillId="4" borderId="6" xfId="1" applyFont="1" applyFill="1" applyBorder="1" applyAlignment="1" applyProtection="1">
      <alignment horizontal="center" vertical="center"/>
    </xf>
    <xf numFmtId="0" fontId="3" fillId="4" borderId="1" xfId="1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/>
    </xf>
    <xf numFmtId="0" fontId="8" fillId="0" borderId="0" xfId="1" applyFont="1" applyFill="1" applyBorder="1" applyAlignment="1">
      <alignment horizontal="right"/>
    </xf>
    <xf numFmtId="0" fontId="9" fillId="0" borderId="0" xfId="2" applyFill="1" applyBorder="1" applyAlignment="1">
      <alignment horizontal="center" vertical="center"/>
    </xf>
    <xf numFmtId="0" fontId="8" fillId="0" borderId="0" xfId="1" applyFont="1" applyFill="1" applyBorder="1" applyAlignment="1">
      <alignment horizontal="right" vertical="center" wrapText="1"/>
    </xf>
    <xf numFmtId="0" fontId="3" fillId="5" borderId="6" xfId="1" applyFont="1" applyFill="1" applyBorder="1" applyAlignment="1">
      <alignment horizontal="center" vertical="center"/>
    </xf>
    <xf numFmtId="0" fontId="3" fillId="5" borderId="2" xfId="1" applyFont="1" applyFill="1" applyBorder="1" applyAlignment="1">
      <alignment horizontal="center" vertical="center"/>
    </xf>
    <xf numFmtId="0" fontId="3" fillId="5" borderId="1" xfId="1" applyFont="1" applyFill="1" applyBorder="1" applyAlignment="1">
      <alignment horizontal="center" vertical="center"/>
    </xf>
    <xf numFmtId="0" fontId="2" fillId="8" borderId="14" xfId="0" applyFont="1" applyFill="1" applyBorder="1" applyAlignment="1">
      <alignment horizontal="center" vertical="center"/>
    </xf>
    <xf numFmtId="0" fontId="2" fillId="8" borderId="15" xfId="0" applyFont="1" applyFill="1" applyBorder="1" applyAlignment="1">
      <alignment horizontal="center" vertical="center"/>
    </xf>
    <xf numFmtId="0" fontId="2" fillId="9" borderId="3" xfId="0" applyFont="1" applyFill="1" applyBorder="1" applyAlignment="1">
      <alignment horizontal="center" wrapText="1"/>
    </xf>
    <xf numFmtId="0" fontId="2" fillId="9" borderId="0" xfId="0" applyFont="1" applyFill="1" applyAlignment="1">
      <alignment horizontal="center"/>
    </xf>
    <xf numFmtId="8" fontId="2" fillId="9" borderId="3" xfId="0" applyNumberFormat="1" applyFont="1" applyFill="1" applyBorder="1" applyAlignment="1">
      <alignment horizontal="center" vertical="center"/>
    </xf>
    <xf numFmtId="0" fontId="3" fillId="2" borderId="17" xfId="1" applyFont="1" applyFill="1" applyBorder="1" applyAlignment="1">
      <alignment horizontal="center" vertical="center"/>
    </xf>
    <xf numFmtId="0" fontId="2" fillId="8" borderId="3" xfId="0" applyFont="1" applyFill="1" applyBorder="1" applyAlignment="1">
      <alignment horizontal="center" wrapText="1"/>
    </xf>
    <xf numFmtId="0" fontId="2" fillId="8" borderId="0" xfId="0" applyFont="1" applyFill="1" applyAlignment="1">
      <alignment horizontal="center"/>
    </xf>
    <xf numFmtId="0" fontId="3" fillId="3" borderId="17" xfId="1" applyFont="1" applyFill="1" applyBorder="1" applyAlignment="1">
      <alignment horizontal="center" vertical="center"/>
    </xf>
    <xf numFmtId="0" fontId="3" fillId="3" borderId="18" xfId="1" applyFont="1" applyFill="1" applyBorder="1" applyAlignment="1">
      <alignment horizontal="center" vertical="center"/>
    </xf>
    <xf numFmtId="0" fontId="3" fillId="3" borderId="6" xfId="1" applyFont="1" applyFill="1" applyBorder="1" applyAlignment="1">
      <alignment horizontal="center" vertical="center" wrapText="1"/>
    </xf>
    <xf numFmtId="0" fontId="3" fillId="3" borderId="8" xfId="1" applyFont="1" applyFill="1" applyBorder="1" applyAlignment="1">
      <alignment horizontal="center" vertical="center" wrapText="1"/>
    </xf>
    <xf numFmtId="0" fontId="3" fillId="4" borderId="6" xfId="1" applyFont="1" applyFill="1" applyBorder="1" applyAlignment="1">
      <alignment horizontal="center" vertical="center"/>
    </xf>
    <xf numFmtId="0" fontId="3" fillId="4" borderId="1" xfId="1" applyFont="1" applyFill="1" applyBorder="1" applyAlignment="1">
      <alignment horizontal="center" vertical="center"/>
    </xf>
    <xf numFmtId="0" fontId="5" fillId="7" borderId="14" xfId="1" applyFont="1" applyFill="1" applyBorder="1" applyAlignment="1">
      <alignment horizontal="left" vertical="center"/>
    </xf>
    <xf numFmtId="0" fontId="5" fillId="7" borderId="30" xfId="1" applyFont="1" applyFill="1" applyBorder="1" applyAlignment="1">
      <alignment horizontal="left" vertical="center"/>
    </xf>
    <xf numFmtId="0" fontId="5" fillId="7" borderId="15" xfId="1" applyFont="1" applyFill="1" applyBorder="1" applyAlignment="1">
      <alignment horizontal="left" vertical="center"/>
    </xf>
    <xf numFmtId="0" fontId="5" fillId="7" borderId="12" xfId="1" applyFont="1" applyFill="1" applyBorder="1" applyAlignment="1">
      <alignment horizontal="left" vertical="top"/>
    </xf>
    <xf numFmtId="0" fontId="5" fillId="7" borderId="16" xfId="1" applyFont="1" applyFill="1" applyBorder="1" applyAlignment="1">
      <alignment horizontal="left" vertical="top"/>
    </xf>
    <xf numFmtId="0" fontId="5" fillId="7" borderId="13" xfId="1" applyFont="1" applyFill="1" applyBorder="1" applyAlignment="1">
      <alignment horizontal="left" vertical="top"/>
    </xf>
    <xf numFmtId="0" fontId="6" fillId="2" borderId="7" xfId="1" applyFont="1" applyFill="1" applyBorder="1" applyAlignment="1">
      <alignment horizontal="center" vertical="center" wrapText="1"/>
    </xf>
    <xf numFmtId="0" fontId="5" fillId="7" borderId="12" xfId="1" applyFont="1" applyFill="1" applyBorder="1" applyAlignment="1">
      <alignment horizontal="left" vertical="center"/>
    </xf>
    <xf numFmtId="0" fontId="5" fillId="7" borderId="16" xfId="1" applyFont="1" applyFill="1" applyBorder="1" applyAlignment="1">
      <alignment horizontal="left" vertical="center"/>
    </xf>
    <xf numFmtId="0" fontId="5" fillId="7" borderId="13" xfId="1" applyFont="1" applyFill="1" applyBorder="1" applyAlignment="1">
      <alignment horizontal="left" vertical="center"/>
    </xf>
    <xf numFmtId="0" fontId="11" fillId="2" borderId="24" xfId="1" applyFont="1" applyFill="1" applyBorder="1" applyAlignment="1">
      <alignment horizontal="center" vertical="center" wrapText="1"/>
    </xf>
    <xf numFmtId="0" fontId="12" fillId="0" borderId="22" xfId="0" applyFont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 wrapText="1"/>
    </xf>
    <xf numFmtId="0" fontId="6" fillId="2" borderId="26" xfId="1" applyFont="1" applyFill="1" applyBorder="1" applyAlignment="1">
      <alignment horizontal="center" vertical="center" wrapText="1"/>
    </xf>
    <xf numFmtId="0" fontId="6" fillId="2" borderId="27" xfId="1" applyFont="1" applyFill="1" applyBorder="1" applyAlignment="1">
      <alignment horizontal="center" vertical="center" wrapText="1"/>
    </xf>
    <xf numFmtId="0" fontId="6" fillId="2" borderId="28" xfId="1" applyFont="1" applyFill="1" applyBorder="1" applyAlignment="1">
      <alignment horizontal="center" vertical="center" wrapText="1"/>
    </xf>
    <xf numFmtId="0" fontId="13" fillId="2" borderId="5" xfId="1" applyFont="1" applyFill="1" applyBorder="1" applyAlignment="1">
      <alignment horizontal="center" vertical="center" wrapText="1"/>
    </xf>
    <xf numFmtId="0" fontId="13" fillId="2" borderId="22" xfId="1" applyFont="1" applyFill="1" applyBorder="1" applyAlignment="1">
      <alignment horizontal="center" vertical="center" wrapText="1"/>
    </xf>
    <xf numFmtId="0" fontId="13" fillId="2" borderId="25" xfId="1" applyFont="1" applyFill="1" applyBorder="1" applyAlignment="1">
      <alignment horizontal="center" vertical="center" wrapText="1"/>
    </xf>
    <xf numFmtId="0" fontId="6" fillId="2" borderId="8" xfId="1" applyFont="1" applyFill="1" applyBorder="1" applyAlignment="1">
      <alignment horizontal="center" vertical="center" wrapText="1"/>
    </xf>
    <xf numFmtId="0" fontId="6" fillId="2" borderId="29" xfId="1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wrapText="1"/>
    </xf>
    <xf numFmtId="0" fontId="2" fillId="0" borderId="7" xfId="0" applyFont="1" applyBorder="1" applyAlignment="1">
      <alignment horizontal="center" wrapText="1"/>
    </xf>
    <xf numFmtId="0" fontId="2" fillId="0" borderId="4" xfId="0" applyFont="1" applyBorder="1" applyAlignment="1">
      <alignment horizontal="center" wrapText="1"/>
    </xf>
    <xf numFmtId="0" fontId="6" fillId="2" borderId="4" xfId="1" applyFont="1" applyFill="1" applyBorder="1" applyAlignment="1">
      <alignment horizontal="center" vertical="center" wrapText="1"/>
    </xf>
    <xf numFmtId="0" fontId="13" fillId="2" borderId="9" xfId="1" applyFont="1" applyFill="1" applyBorder="1" applyAlignment="1">
      <alignment horizontal="center" vertical="center" wrapText="1"/>
    </xf>
    <xf numFmtId="0" fontId="3" fillId="3" borderId="31" xfId="1" applyFont="1" applyFill="1" applyBorder="1" applyAlignment="1">
      <alignment horizontal="center" vertical="center"/>
    </xf>
    <xf numFmtId="0" fontId="3" fillId="3" borderId="32" xfId="1" applyFont="1" applyFill="1" applyBorder="1" applyAlignment="1">
      <alignment horizontal="center" vertical="center"/>
    </xf>
    <xf numFmtId="0" fontId="3" fillId="3" borderId="26" xfId="1" applyFont="1" applyFill="1" applyBorder="1" applyAlignment="1">
      <alignment horizontal="center" vertical="center"/>
    </xf>
    <xf numFmtId="0" fontId="18" fillId="2" borderId="0" xfId="1" applyFont="1" applyFill="1" applyBorder="1" applyAlignment="1">
      <alignment horizontal="center"/>
    </xf>
    <xf numFmtId="0" fontId="18" fillId="2" borderId="0" xfId="1" applyFont="1" applyFill="1" applyBorder="1" applyAlignment="1">
      <alignment horizontal="center" vertical="center" wrapText="1"/>
    </xf>
    <xf numFmtId="0" fontId="16" fillId="2" borderId="32" xfId="1" applyFont="1" applyFill="1" applyBorder="1" applyAlignment="1">
      <alignment horizontal="right" vertical="center"/>
    </xf>
  </cellXfs>
  <cellStyles count="3">
    <cellStyle name="Гиперссылка" xfId="2" builtinId="8"/>
    <cellStyle name="Обычный" xfId="0" builtinId="0"/>
    <cellStyle name="Обычный 2" xfId="1"/>
  </cellStyles>
  <dxfs count="0"/>
  <tableStyles count="0" defaultTableStyle="TableStyleMedium2" defaultPivotStyle="PivotStyleLight16"/>
  <colors>
    <mruColors>
      <color rgb="FFFFFFFF"/>
      <color rgb="FF435422"/>
      <color rgb="FF91B44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jpe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jpe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jpe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59" Type="http://schemas.openxmlformats.org/officeDocument/2006/relationships/image" Target="../media/image59.pn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82" Type="http://schemas.openxmlformats.org/officeDocument/2006/relationships/image" Target="../media/image182.png"/><Relationship Id="rId187" Type="http://schemas.openxmlformats.org/officeDocument/2006/relationships/image" Target="../media/image187.png"/><Relationship Id="rId217" Type="http://schemas.openxmlformats.org/officeDocument/2006/relationships/image" Target="../media/image217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212" Type="http://schemas.openxmlformats.org/officeDocument/2006/relationships/image" Target="../media/image212.png"/><Relationship Id="rId233" Type="http://schemas.openxmlformats.org/officeDocument/2006/relationships/image" Target="../media/image233.jpeg"/><Relationship Id="rId238" Type="http://schemas.openxmlformats.org/officeDocument/2006/relationships/image" Target="../media/image238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jpe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jpeg"/><Relationship Id="rId177" Type="http://schemas.openxmlformats.org/officeDocument/2006/relationships/image" Target="../media/image177.png"/><Relationship Id="rId198" Type="http://schemas.openxmlformats.org/officeDocument/2006/relationships/image" Target="../media/image198.jpe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png"/><Relationship Id="rId223" Type="http://schemas.openxmlformats.org/officeDocument/2006/relationships/image" Target="../media/image223.png"/><Relationship Id="rId228" Type="http://schemas.openxmlformats.org/officeDocument/2006/relationships/image" Target="../media/image228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9" Type="http://schemas.openxmlformats.org/officeDocument/2006/relationships/image" Target="../media/image39.png"/><Relationship Id="rId109" Type="http://schemas.openxmlformats.org/officeDocument/2006/relationships/image" Target="../media/image109.jpe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39" Type="http://schemas.openxmlformats.org/officeDocument/2006/relationships/image" Target="../media/image239.jpe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png"/><Relationship Id="rId194" Type="http://schemas.openxmlformats.org/officeDocument/2006/relationships/image" Target="../media/image194.jpe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png"/><Relationship Id="rId240" Type="http://schemas.openxmlformats.org/officeDocument/2006/relationships/image" Target="../media/image240.jpe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56" Type="http://schemas.openxmlformats.org/officeDocument/2006/relationships/image" Target="../media/image56.png"/><Relationship Id="rId77" Type="http://schemas.openxmlformats.org/officeDocument/2006/relationships/image" Target="../media/image77.jpeg"/><Relationship Id="rId100" Type="http://schemas.openxmlformats.org/officeDocument/2006/relationships/image" Target="../media/image100.png"/><Relationship Id="rId105" Type="http://schemas.openxmlformats.org/officeDocument/2006/relationships/image" Target="../media/image105.jpe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jpe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" Type="http://schemas.openxmlformats.org/officeDocument/2006/relationships/image" Target="../media/image25.jpe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jpe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jpeg"/><Relationship Id="rId241" Type="http://schemas.openxmlformats.org/officeDocument/2006/relationships/image" Target="../media/image241.png"/><Relationship Id="rId15" Type="http://schemas.openxmlformats.org/officeDocument/2006/relationships/image" Target="../media/image15.png"/><Relationship Id="rId36" Type="http://schemas.openxmlformats.org/officeDocument/2006/relationships/image" Target="../media/image36.jpeg"/><Relationship Id="rId57" Type="http://schemas.openxmlformats.org/officeDocument/2006/relationships/image" Target="../media/image57.png"/><Relationship Id="rId106" Type="http://schemas.openxmlformats.org/officeDocument/2006/relationships/image" Target="../media/image106.jpe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pn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6" Type="http://schemas.openxmlformats.org/officeDocument/2006/relationships/image" Target="../media/image26.png"/><Relationship Id="rId231" Type="http://schemas.openxmlformats.org/officeDocument/2006/relationships/image" Target="../media/image231.jpe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png"/><Relationship Id="rId37" Type="http://schemas.openxmlformats.org/officeDocument/2006/relationships/image" Target="../media/image37.jpeg"/><Relationship Id="rId58" Type="http://schemas.openxmlformats.org/officeDocument/2006/relationships/image" Target="../media/image58.png"/><Relationship Id="rId79" Type="http://schemas.openxmlformats.org/officeDocument/2006/relationships/image" Target="../media/image79.jpeg"/><Relationship Id="rId102" Type="http://schemas.openxmlformats.org/officeDocument/2006/relationships/image" Target="../media/image102.pn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jpe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210.png"/><Relationship Id="rId21" Type="http://schemas.openxmlformats.org/officeDocument/2006/relationships/image" Target="../media/image263.png"/><Relationship Id="rId42" Type="http://schemas.openxmlformats.org/officeDocument/2006/relationships/image" Target="../media/image268.jpeg"/><Relationship Id="rId63" Type="http://schemas.openxmlformats.org/officeDocument/2006/relationships/image" Target="../media/image141.png"/><Relationship Id="rId84" Type="http://schemas.openxmlformats.org/officeDocument/2006/relationships/image" Target="../media/image163.png"/><Relationship Id="rId138" Type="http://schemas.openxmlformats.org/officeDocument/2006/relationships/image" Target="../media/image18.jpeg"/><Relationship Id="rId159" Type="http://schemas.openxmlformats.org/officeDocument/2006/relationships/image" Target="../media/image40.png"/><Relationship Id="rId170" Type="http://schemas.openxmlformats.org/officeDocument/2006/relationships/image" Target="../media/image223.png"/><Relationship Id="rId191" Type="http://schemas.openxmlformats.org/officeDocument/2006/relationships/image" Target="../media/image84.jpeg"/><Relationship Id="rId205" Type="http://schemas.openxmlformats.org/officeDocument/2006/relationships/image" Target="../media/image202.png"/><Relationship Id="rId107" Type="http://schemas.openxmlformats.org/officeDocument/2006/relationships/image" Target="../media/image190.png"/><Relationship Id="rId11" Type="http://schemas.openxmlformats.org/officeDocument/2006/relationships/image" Target="../media/image253.png"/><Relationship Id="rId32" Type="http://schemas.openxmlformats.org/officeDocument/2006/relationships/image" Target="../media/image108.jpeg"/><Relationship Id="rId53" Type="http://schemas.openxmlformats.org/officeDocument/2006/relationships/image" Target="../media/image131.jpeg"/><Relationship Id="rId74" Type="http://schemas.openxmlformats.org/officeDocument/2006/relationships/image" Target="../media/image152.jpeg"/><Relationship Id="rId128" Type="http://schemas.openxmlformats.org/officeDocument/2006/relationships/image" Target="../media/image8.png"/><Relationship Id="rId149" Type="http://schemas.openxmlformats.org/officeDocument/2006/relationships/image" Target="../media/image30.png"/><Relationship Id="rId5" Type="http://schemas.openxmlformats.org/officeDocument/2006/relationships/image" Target="../media/image247.png"/><Relationship Id="rId90" Type="http://schemas.openxmlformats.org/officeDocument/2006/relationships/image" Target="../media/image170.png"/><Relationship Id="rId95" Type="http://schemas.openxmlformats.org/officeDocument/2006/relationships/image" Target="../media/image175.png"/><Relationship Id="rId160" Type="http://schemas.openxmlformats.org/officeDocument/2006/relationships/image" Target="../media/image41.png"/><Relationship Id="rId165" Type="http://schemas.openxmlformats.org/officeDocument/2006/relationships/image" Target="../media/image46.png"/><Relationship Id="rId181" Type="http://schemas.openxmlformats.org/officeDocument/2006/relationships/image" Target="../media/image74.jpeg"/><Relationship Id="rId186" Type="http://schemas.openxmlformats.org/officeDocument/2006/relationships/image" Target="../media/image79.jpeg"/><Relationship Id="rId216" Type="http://schemas.openxmlformats.org/officeDocument/2006/relationships/image" Target="../media/image198.jpeg"/><Relationship Id="rId211" Type="http://schemas.openxmlformats.org/officeDocument/2006/relationships/image" Target="../media/image160.png"/><Relationship Id="rId22" Type="http://schemas.openxmlformats.org/officeDocument/2006/relationships/image" Target="../media/image264.png"/><Relationship Id="rId27" Type="http://schemas.openxmlformats.org/officeDocument/2006/relationships/image" Target="../media/image103.jpeg"/><Relationship Id="rId43" Type="http://schemas.openxmlformats.org/officeDocument/2006/relationships/image" Target="../media/image119.jpeg"/><Relationship Id="rId48" Type="http://schemas.openxmlformats.org/officeDocument/2006/relationships/image" Target="../media/image124.jpeg"/><Relationship Id="rId64" Type="http://schemas.openxmlformats.org/officeDocument/2006/relationships/image" Target="../media/image142.png"/><Relationship Id="rId69" Type="http://schemas.openxmlformats.org/officeDocument/2006/relationships/image" Target="../media/image147.png"/><Relationship Id="rId113" Type="http://schemas.openxmlformats.org/officeDocument/2006/relationships/image" Target="../media/image207.png"/><Relationship Id="rId118" Type="http://schemas.openxmlformats.org/officeDocument/2006/relationships/image" Target="../media/image212.png"/><Relationship Id="rId134" Type="http://schemas.openxmlformats.org/officeDocument/2006/relationships/image" Target="../media/image14.png"/><Relationship Id="rId139" Type="http://schemas.openxmlformats.org/officeDocument/2006/relationships/image" Target="../media/image19.jpeg"/><Relationship Id="rId80" Type="http://schemas.openxmlformats.org/officeDocument/2006/relationships/image" Target="../media/image158.png"/><Relationship Id="rId85" Type="http://schemas.openxmlformats.org/officeDocument/2006/relationships/image" Target="../media/image164.png"/><Relationship Id="rId150" Type="http://schemas.openxmlformats.org/officeDocument/2006/relationships/image" Target="../media/image31.png"/><Relationship Id="rId155" Type="http://schemas.openxmlformats.org/officeDocument/2006/relationships/image" Target="../media/image36.jpeg"/><Relationship Id="rId171" Type="http://schemas.openxmlformats.org/officeDocument/2006/relationships/image" Target="../media/image61.png"/><Relationship Id="rId176" Type="http://schemas.openxmlformats.org/officeDocument/2006/relationships/image" Target="../media/image66.png"/><Relationship Id="rId192" Type="http://schemas.openxmlformats.org/officeDocument/2006/relationships/image" Target="../media/image85.jpeg"/><Relationship Id="rId197" Type="http://schemas.openxmlformats.org/officeDocument/2006/relationships/image" Target="../media/image90.jpeg"/><Relationship Id="rId206" Type="http://schemas.openxmlformats.org/officeDocument/2006/relationships/image" Target="../media/image203.png"/><Relationship Id="rId201" Type="http://schemas.openxmlformats.org/officeDocument/2006/relationships/image" Target="../media/image195.png"/><Relationship Id="rId12" Type="http://schemas.openxmlformats.org/officeDocument/2006/relationships/image" Target="../media/image254.png"/><Relationship Id="rId17" Type="http://schemas.openxmlformats.org/officeDocument/2006/relationships/image" Target="../media/image259.png"/><Relationship Id="rId33" Type="http://schemas.openxmlformats.org/officeDocument/2006/relationships/image" Target="../media/image109.jpeg"/><Relationship Id="rId38" Type="http://schemas.openxmlformats.org/officeDocument/2006/relationships/image" Target="../media/image114.png"/><Relationship Id="rId59" Type="http://schemas.openxmlformats.org/officeDocument/2006/relationships/image" Target="../media/image137.png"/><Relationship Id="rId103" Type="http://schemas.openxmlformats.org/officeDocument/2006/relationships/image" Target="../media/image186.png"/><Relationship Id="rId108" Type="http://schemas.openxmlformats.org/officeDocument/2006/relationships/image" Target="../media/image191.png"/><Relationship Id="rId124" Type="http://schemas.openxmlformats.org/officeDocument/2006/relationships/image" Target="../media/image4.png"/><Relationship Id="rId129" Type="http://schemas.openxmlformats.org/officeDocument/2006/relationships/image" Target="../media/image9.png"/><Relationship Id="rId54" Type="http://schemas.openxmlformats.org/officeDocument/2006/relationships/image" Target="../media/image132.jpeg"/><Relationship Id="rId70" Type="http://schemas.openxmlformats.org/officeDocument/2006/relationships/image" Target="../media/image148.png"/><Relationship Id="rId75" Type="http://schemas.openxmlformats.org/officeDocument/2006/relationships/image" Target="../media/image153.png"/><Relationship Id="rId91" Type="http://schemas.openxmlformats.org/officeDocument/2006/relationships/image" Target="../media/image171.png"/><Relationship Id="rId96" Type="http://schemas.openxmlformats.org/officeDocument/2006/relationships/image" Target="../media/image176.png"/><Relationship Id="rId140" Type="http://schemas.openxmlformats.org/officeDocument/2006/relationships/image" Target="../media/image20.jpeg"/><Relationship Id="rId145" Type="http://schemas.openxmlformats.org/officeDocument/2006/relationships/image" Target="../media/image26.png"/><Relationship Id="rId161" Type="http://schemas.openxmlformats.org/officeDocument/2006/relationships/image" Target="../media/image42.png"/><Relationship Id="rId166" Type="http://schemas.openxmlformats.org/officeDocument/2006/relationships/image" Target="../media/image47.png"/><Relationship Id="rId182" Type="http://schemas.openxmlformats.org/officeDocument/2006/relationships/image" Target="../media/image75.jpeg"/><Relationship Id="rId187" Type="http://schemas.openxmlformats.org/officeDocument/2006/relationships/image" Target="../media/image272.png"/><Relationship Id="rId217" Type="http://schemas.openxmlformats.org/officeDocument/2006/relationships/image" Target="../media/image274.jpeg"/><Relationship Id="rId1" Type="http://schemas.openxmlformats.org/officeDocument/2006/relationships/image" Target="../media/image243.png"/><Relationship Id="rId6" Type="http://schemas.openxmlformats.org/officeDocument/2006/relationships/image" Target="../media/image248.png"/><Relationship Id="rId212" Type="http://schemas.openxmlformats.org/officeDocument/2006/relationships/image" Target="../media/image129.png"/><Relationship Id="rId23" Type="http://schemas.openxmlformats.org/officeDocument/2006/relationships/image" Target="../media/image265.png"/><Relationship Id="rId28" Type="http://schemas.openxmlformats.org/officeDocument/2006/relationships/image" Target="../media/image104.jpeg"/><Relationship Id="rId49" Type="http://schemas.openxmlformats.org/officeDocument/2006/relationships/image" Target="../media/image126.png"/><Relationship Id="rId114" Type="http://schemas.openxmlformats.org/officeDocument/2006/relationships/image" Target="../media/image211.png"/><Relationship Id="rId119" Type="http://schemas.openxmlformats.org/officeDocument/2006/relationships/image" Target="../media/image213.png"/><Relationship Id="rId44" Type="http://schemas.openxmlformats.org/officeDocument/2006/relationships/image" Target="../media/image120.jpeg"/><Relationship Id="rId60" Type="http://schemas.openxmlformats.org/officeDocument/2006/relationships/image" Target="../media/image138.png"/><Relationship Id="rId65" Type="http://schemas.openxmlformats.org/officeDocument/2006/relationships/image" Target="../media/image143.png"/><Relationship Id="rId81" Type="http://schemas.openxmlformats.org/officeDocument/2006/relationships/image" Target="../media/image159.png"/><Relationship Id="rId86" Type="http://schemas.openxmlformats.org/officeDocument/2006/relationships/image" Target="../media/image165.jpeg"/><Relationship Id="rId130" Type="http://schemas.openxmlformats.org/officeDocument/2006/relationships/image" Target="../media/image10.png"/><Relationship Id="rId135" Type="http://schemas.openxmlformats.org/officeDocument/2006/relationships/image" Target="../media/image15.png"/><Relationship Id="rId151" Type="http://schemas.openxmlformats.org/officeDocument/2006/relationships/image" Target="../media/image32.png"/><Relationship Id="rId156" Type="http://schemas.openxmlformats.org/officeDocument/2006/relationships/image" Target="../media/image37.jpeg"/><Relationship Id="rId177" Type="http://schemas.openxmlformats.org/officeDocument/2006/relationships/image" Target="../media/image67.png"/><Relationship Id="rId198" Type="http://schemas.openxmlformats.org/officeDocument/2006/relationships/image" Target="../media/image177.png"/><Relationship Id="rId172" Type="http://schemas.openxmlformats.org/officeDocument/2006/relationships/image" Target="../media/image62.png"/><Relationship Id="rId193" Type="http://schemas.openxmlformats.org/officeDocument/2006/relationships/image" Target="../media/image86.jpeg"/><Relationship Id="rId202" Type="http://schemas.openxmlformats.org/officeDocument/2006/relationships/image" Target="../media/image196.png"/><Relationship Id="rId207" Type="http://schemas.openxmlformats.org/officeDocument/2006/relationships/image" Target="../media/image204.png"/><Relationship Id="rId13" Type="http://schemas.openxmlformats.org/officeDocument/2006/relationships/image" Target="../media/image255.png"/><Relationship Id="rId18" Type="http://schemas.openxmlformats.org/officeDocument/2006/relationships/image" Target="../media/image260.png"/><Relationship Id="rId39" Type="http://schemas.openxmlformats.org/officeDocument/2006/relationships/image" Target="../media/image115.jpeg"/><Relationship Id="rId109" Type="http://schemas.openxmlformats.org/officeDocument/2006/relationships/image" Target="../media/image192.png"/><Relationship Id="rId34" Type="http://schemas.openxmlformats.org/officeDocument/2006/relationships/image" Target="../media/image110.jpeg"/><Relationship Id="rId50" Type="http://schemas.openxmlformats.org/officeDocument/2006/relationships/image" Target="../media/image127.png"/><Relationship Id="rId55" Type="http://schemas.openxmlformats.org/officeDocument/2006/relationships/image" Target="../media/image133.png"/><Relationship Id="rId76" Type="http://schemas.openxmlformats.org/officeDocument/2006/relationships/image" Target="../media/image154.png"/><Relationship Id="rId97" Type="http://schemas.openxmlformats.org/officeDocument/2006/relationships/image" Target="../media/image180.png"/><Relationship Id="rId104" Type="http://schemas.openxmlformats.org/officeDocument/2006/relationships/image" Target="../media/image187.png"/><Relationship Id="rId120" Type="http://schemas.openxmlformats.org/officeDocument/2006/relationships/image" Target="../media/image269.png"/><Relationship Id="rId125" Type="http://schemas.openxmlformats.org/officeDocument/2006/relationships/image" Target="../media/image5.png"/><Relationship Id="rId141" Type="http://schemas.openxmlformats.org/officeDocument/2006/relationships/image" Target="../media/image21.jpeg"/><Relationship Id="rId146" Type="http://schemas.openxmlformats.org/officeDocument/2006/relationships/image" Target="../media/image27.png"/><Relationship Id="rId167" Type="http://schemas.openxmlformats.org/officeDocument/2006/relationships/image" Target="../media/image48.png"/><Relationship Id="rId188" Type="http://schemas.openxmlformats.org/officeDocument/2006/relationships/image" Target="../media/image81.jpeg"/><Relationship Id="rId7" Type="http://schemas.openxmlformats.org/officeDocument/2006/relationships/image" Target="../media/image249.png"/><Relationship Id="rId71" Type="http://schemas.openxmlformats.org/officeDocument/2006/relationships/image" Target="../media/image149.png"/><Relationship Id="rId92" Type="http://schemas.openxmlformats.org/officeDocument/2006/relationships/image" Target="../media/image172.png"/><Relationship Id="rId162" Type="http://schemas.openxmlformats.org/officeDocument/2006/relationships/image" Target="../media/image43.png"/><Relationship Id="rId183" Type="http://schemas.openxmlformats.org/officeDocument/2006/relationships/image" Target="../media/image76.jpeg"/><Relationship Id="rId213" Type="http://schemas.openxmlformats.org/officeDocument/2006/relationships/image" Target="../media/image169.png"/><Relationship Id="rId2" Type="http://schemas.openxmlformats.org/officeDocument/2006/relationships/image" Target="../media/image244.png"/><Relationship Id="rId29" Type="http://schemas.openxmlformats.org/officeDocument/2006/relationships/image" Target="../media/image105.jpeg"/><Relationship Id="rId24" Type="http://schemas.openxmlformats.org/officeDocument/2006/relationships/image" Target="../media/image266.png"/><Relationship Id="rId40" Type="http://schemas.openxmlformats.org/officeDocument/2006/relationships/image" Target="../media/image116.jpeg"/><Relationship Id="rId45" Type="http://schemas.openxmlformats.org/officeDocument/2006/relationships/image" Target="../media/image121.png"/><Relationship Id="rId66" Type="http://schemas.openxmlformats.org/officeDocument/2006/relationships/image" Target="../media/image144.jpeg"/><Relationship Id="rId87" Type="http://schemas.openxmlformats.org/officeDocument/2006/relationships/image" Target="../media/image166.png"/><Relationship Id="rId110" Type="http://schemas.openxmlformats.org/officeDocument/2006/relationships/image" Target="../media/image193.png"/><Relationship Id="rId115" Type="http://schemas.openxmlformats.org/officeDocument/2006/relationships/image" Target="../media/image208.png"/><Relationship Id="rId131" Type="http://schemas.openxmlformats.org/officeDocument/2006/relationships/image" Target="../media/image11.png"/><Relationship Id="rId136" Type="http://schemas.openxmlformats.org/officeDocument/2006/relationships/image" Target="../media/image16.jpeg"/><Relationship Id="rId157" Type="http://schemas.openxmlformats.org/officeDocument/2006/relationships/image" Target="../media/image38.jpeg"/><Relationship Id="rId178" Type="http://schemas.openxmlformats.org/officeDocument/2006/relationships/image" Target="../media/image68.png"/><Relationship Id="rId61" Type="http://schemas.openxmlformats.org/officeDocument/2006/relationships/image" Target="../media/image139.png"/><Relationship Id="rId82" Type="http://schemas.openxmlformats.org/officeDocument/2006/relationships/image" Target="../media/image161.png"/><Relationship Id="rId152" Type="http://schemas.openxmlformats.org/officeDocument/2006/relationships/image" Target="../media/image33.png"/><Relationship Id="rId173" Type="http://schemas.openxmlformats.org/officeDocument/2006/relationships/image" Target="../media/image63.png"/><Relationship Id="rId194" Type="http://schemas.openxmlformats.org/officeDocument/2006/relationships/image" Target="../media/image87.jpeg"/><Relationship Id="rId199" Type="http://schemas.openxmlformats.org/officeDocument/2006/relationships/image" Target="../media/image178.png"/><Relationship Id="rId203" Type="http://schemas.openxmlformats.org/officeDocument/2006/relationships/image" Target="../media/image197.png"/><Relationship Id="rId208" Type="http://schemas.openxmlformats.org/officeDocument/2006/relationships/image" Target="../media/image205.png"/><Relationship Id="rId19" Type="http://schemas.openxmlformats.org/officeDocument/2006/relationships/image" Target="../media/image261.png"/><Relationship Id="rId14" Type="http://schemas.openxmlformats.org/officeDocument/2006/relationships/image" Target="../media/image256.png"/><Relationship Id="rId30" Type="http://schemas.openxmlformats.org/officeDocument/2006/relationships/image" Target="../media/image106.jpeg"/><Relationship Id="rId35" Type="http://schemas.openxmlformats.org/officeDocument/2006/relationships/image" Target="../media/image111.jpeg"/><Relationship Id="rId56" Type="http://schemas.openxmlformats.org/officeDocument/2006/relationships/image" Target="../media/image134.jpeg"/><Relationship Id="rId77" Type="http://schemas.openxmlformats.org/officeDocument/2006/relationships/image" Target="../media/image155.png"/><Relationship Id="rId100" Type="http://schemas.openxmlformats.org/officeDocument/2006/relationships/image" Target="../media/image183.png"/><Relationship Id="rId105" Type="http://schemas.openxmlformats.org/officeDocument/2006/relationships/image" Target="../media/image188.png"/><Relationship Id="rId126" Type="http://schemas.openxmlformats.org/officeDocument/2006/relationships/image" Target="../media/image6.png"/><Relationship Id="rId147" Type="http://schemas.openxmlformats.org/officeDocument/2006/relationships/image" Target="../media/image28.png"/><Relationship Id="rId168" Type="http://schemas.openxmlformats.org/officeDocument/2006/relationships/image" Target="../media/image59.png"/><Relationship Id="rId8" Type="http://schemas.openxmlformats.org/officeDocument/2006/relationships/image" Target="../media/image250.png"/><Relationship Id="rId51" Type="http://schemas.openxmlformats.org/officeDocument/2006/relationships/image" Target="../media/image128.jpeg"/><Relationship Id="rId72" Type="http://schemas.openxmlformats.org/officeDocument/2006/relationships/image" Target="../media/image150.png"/><Relationship Id="rId93" Type="http://schemas.openxmlformats.org/officeDocument/2006/relationships/image" Target="../media/image173.png"/><Relationship Id="rId98" Type="http://schemas.openxmlformats.org/officeDocument/2006/relationships/image" Target="../media/image181.png"/><Relationship Id="rId121" Type="http://schemas.openxmlformats.org/officeDocument/2006/relationships/image" Target="../media/image1.jpeg"/><Relationship Id="rId142" Type="http://schemas.openxmlformats.org/officeDocument/2006/relationships/image" Target="../media/image23.jpeg"/><Relationship Id="rId163" Type="http://schemas.openxmlformats.org/officeDocument/2006/relationships/image" Target="../media/image44.png"/><Relationship Id="rId184" Type="http://schemas.openxmlformats.org/officeDocument/2006/relationships/image" Target="../media/image77.jpeg"/><Relationship Id="rId189" Type="http://schemas.openxmlformats.org/officeDocument/2006/relationships/image" Target="../media/image82.jpeg"/><Relationship Id="rId3" Type="http://schemas.openxmlformats.org/officeDocument/2006/relationships/image" Target="../media/image245.png"/><Relationship Id="rId214" Type="http://schemas.openxmlformats.org/officeDocument/2006/relationships/image" Target="../media/image125.png"/><Relationship Id="rId25" Type="http://schemas.openxmlformats.org/officeDocument/2006/relationships/image" Target="../media/image267.png"/><Relationship Id="rId46" Type="http://schemas.openxmlformats.org/officeDocument/2006/relationships/image" Target="../media/image122.jpeg"/><Relationship Id="rId67" Type="http://schemas.openxmlformats.org/officeDocument/2006/relationships/image" Target="../media/image145.png"/><Relationship Id="rId116" Type="http://schemas.openxmlformats.org/officeDocument/2006/relationships/image" Target="../media/image209.png"/><Relationship Id="rId137" Type="http://schemas.openxmlformats.org/officeDocument/2006/relationships/image" Target="../media/image17.jpeg"/><Relationship Id="rId158" Type="http://schemas.openxmlformats.org/officeDocument/2006/relationships/image" Target="../media/image39.png"/><Relationship Id="rId20" Type="http://schemas.openxmlformats.org/officeDocument/2006/relationships/image" Target="../media/image262.png"/><Relationship Id="rId41" Type="http://schemas.openxmlformats.org/officeDocument/2006/relationships/image" Target="../media/image117.jpeg"/><Relationship Id="rId62" Type="http://schemas.openxmlformats.org/officeDocument/2006/relationships/image" Target="../media/image140.jpeg"/><Relationship Id="rId83" Type="http://schemas.openxmlformats.org/officeDocument/2006/relationships/image" Target="../media/image162.png"/><Relationship Id="rId88" Type="http://schemas.openxmlformats.org/officeDocument/2006/relationships/image" Target="../media/image167.png"/><Relationship Id="rId111" Type="http://schemas.openxmlformats.org/officeDocument/2006/relationships/image" Target="../media/image199.png"/><Relationship Id="rId132" Type="http://schemas.openxmlformats.org/officeDocument/2006/relationships/image" Target="../media/image12.png"/><Relationship Id="rId153" Type="http://schemas.openxmlformats.org/officeDocument/2006/relationships/image" Target="../media/image34.png"/><Relationship Id="rId174" Type="http://schemas.openxmlformats.org/officeDocument/2006/relationships/image" Target="../media/image64.png"/><Relationship Id="rId179" Type="http://schemas.openxmlformats.org/officeDocument/2006/relationships/image" Target="../media/image271.png"/><Relationship Id="rId195" Type="http://schemas.openxmlformats.org/officeDocument/2006/relationships/image" Target="../media/image88.jpeg"/><Relationship Id="rId209" Type="http://schemas.openxmlformats.org/officeDocument/2006/relationships/image" Target="../media/image206.png"/><Relationship Id="rId190" Type="http://schemas.openxmlformats.org/officeDocument/2006/relationships/image" Target="../media/image273.png"/><Relationship Id="rId204" Type="http://schemas.openxmlformats.org/officeDocument/2006/relationships/image" Target="../media/image201.png"/><Relationship Id="rId15" Type="http://schemas.openxmlformats.org/officeDocument/2006/relationships/image" Target="../media/image257.png"/><Relationship Id="rId36" Type="http://schemas.openxmlformats.org/officeDocument/2006/relationships/image" Target="../media/image112.jpeg"/><Relationship Id="rId57" Type="http://schemas.openxmlformats.org/officeDocument/2006/relationships/image" Target="../media/image135.png"/><Relationship Id="rId106" Type="http://schemas.openxmlformats.org/officeDocument/2006/relationships/image" Target="../media/image189.png"/><Relationship Id="rId127" Type="http://schemas.openxmlformats.org/officeDocument/2006/relationships/image" Target="../media/image7.png"/><Relationship Id="rId10" Type="http://schemas.openxmlformats.org/officeDocument/2006/relationships/image" Target="../media/image252.png"/><Relationship Id="rId31" Type="http://schemas.openxmlformats.org/officeDocument/2006/relationships/image" Target="../media/image107.jpeg"/><Relationship Id="rId52" Type="http://schemas.openxmlformats.org/officeDocument/2006/relationships/image" Target="../media/image130.png"/><Relationship Id="rId73" Type="http://schemas.openxmlformats.org/officeDocument/2006/relationships/image" Target="../media/image151.png"/><Relationship Id="rId78" Type="http://schemas.openxmlformats.org/officeDocument/2006/relationships/image" Target="../media/image156.jpeg"/><Relationship Id="rId94" Type="http://schemas.openxmlformats.org/officeDocument/2006/relationships/image" Target="../media/image174.png"/><Relationship Id="rId99" Type="http://schemas.openxmlformats.org/officeDocument/2006/relationships/image" Target="../media/image182.png"/><Relationship Id="rId101" Type="http://schemas.openxmlformats.org/officeDocument/2006/relationships/image" Target="../media/image184.png"/><Relationship Id="rId122" Type="http://schemas.openxmlformats.org/officeDocument/2006/relationships/image" Target="../media/image2.png"/><Relationship Id="rId143" Type="http://schemas.openxmlformats.org/officeDocument/2006/relationships/image" Target="../media/image24.png"/><Relationship Id="rId148" Type="http://schemas.openxmlformats.org/officeDocument/2006/relationships/image" Target="../media/image29.png"/><Relationship Id="rId164" Type="http://schemas.openxmlformats.org/officeDocument/2006/relationships/image" Target="../media/image45.png"/><Relationship Id="rId169" Type="http://schemas.openxmlformats.org/officeDocument/2006/relationships/image" Target="../media/image60.png"/><Relationship Id="rId185" Type="http://schemas.openxmlformats.org/officeDocument/2006/relationships/image" Target="../media/image78.jpeg"/><Relationship Id="rId4" Type="http://schemas.openxmlformats.org/officeDocument/2006/relationships/image" Target="../media/image246.png"/><Relationship Id="rId9" Type="http://schemas.openxmlformats.org/officeDocument/2006/relationships/image" Target="../media/image251.png"/><Relationship Id="rId180" Type="http://schemas.openxmlformats.org/officeDocument/2006/relationships/image" Target="../media/image73.jpeg"/><Relationship Id="rId210" Type="http://schemas.openxmlformats.org/officeDocument/2006/relationships/image" Target="../media/image220.png"/><Relationship Id="rId215" Type="http://schemas.openxmlformats.org/officeDocument/2006/relationships/image" Target="../media/image179.png"/><Relationship Id="rId26" Type="http://schemas.openxmlformats.org/officeDocument/2006/relationships/image" Target="../media/image102.png"/><Relationship Id="rId47" Type="http://schemas.openxmlformats.org/officeDocument/2006/relationships/image" Target="../media/image123.jpeg"/><Relationship Id="rId68" Type="http://schemas.openxmlformats.org/officeDocument/2006/relationships/image" Target="../media/image146.png"/><Relationship Id="rId89" Type="http://schemas.openxmlformats.org/officeDocument/2006/relationships/image" Target="../media/image168.png"/><Relationship Id="rId112" Type="http://schemas.openxmlformats.org/officeDocument/2006/relationships/image" Target="../media/image200.png"/><Relationship Id="rId133" Type="http://schemas.openxmlformats.org/officeDocument/2006/relationships/image" Target="../media/image13.png"/><Relationship Id="rId154" Type="http://schemas.openxmlformats.org/officeDocument/2006/relationships/image" Target="../media/image35.jpeg"/><Relationship Id="rId175" Type="http://schemas.openxmlformats.org/officeDocument/2006/relationships/image" Target="../media/image270.png"/><Relationship Id="rId196" Type="http://schemas.openxmlformats.org/officeDocument/2006/relationships/image" Target="../media/image89.jpeg"/><Relationship Id="rId200" Type="http://schemas.openxmlformats.org/officeDocument/2006/relationships/image" Target="../media/image194.jpeg"/><Relationship Id="rId16" Type="http://schemas.openxmlformats.org/officeDocument/2006/relationships/image" Target="../media/image258.png"/><Relationship Id="rId37" Type="http://schemas.openxmlformats.org/officeDocument/2006/relationships/image" Target="../media/image113.jpeg"/><Relationship Id="rId58" Type="http://schemas.openxmlformats.org/officeDocument/2006/relationships/image" Target="../media/image136.png"/><Relationship Id="rId79" Type="http://schemas.openxmlformats.org/officeDocument/2006/relationships/image" Target="../media/image157.png"/><Relationship Id="rId102" Type="http://schemas.openxmlformats.org/officeDocument/2006/relationships/image" Target="../media/image185.png"/><Relationship Id="rId123" Type="http://schemas.openxmlformats.org/officeDocument/2006/relationships/image" Target="../media/image3.png"/><Relationship Id="rId144" Type="http://schemas.openxmlformats.org/officeDocument/2006/relationships/image" Target="../media/image2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17318</xdr:colOff>
      <xdr:row>11</xdr:row>
      <xdr:rowOff>3463</xdr:rowOff>
    </xdr:from>
    <xdr:to>
      <xdr:col>1</xdr:col>
      <xdr:colOff>2598</xdr:colOff>
      <xdr:row>12</xdr:row>
      <xdr:rowOff>8659</xdr:rowOff>
    </xdr:to>
    <xdr:pic>
      <xdr:nvPicPr>
        <xdr:cNvPr id="5" name="Рисунок 4" descr="Гусар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7318" y="1691986"/>
          <a:ext cx="877166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47625</xdr:colOff>
      <xdr:row>13</xdr:row>
      <xdr:rowOff>38100</xdr:rowOff>
    </xdr:from>
    <xdr:to>
      <xdr:col>0</xdr:col>
      <xdr:colOff>1133475</xdr:colOff>
      <xdr:row>13</xdr:row>
      <xdr:rowOff>686100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7625" y="3133725"/>
          <a:ext cx="1085850" cy="648000"/>
        </a:xfrm>
        <a:prstGeom prst="rect">
          <a:avLst/>
        </a:prstGeom>
      </xdr:spPr>
    </xdr:pic>
    <xdr:clientData/>
  </xdr:twoCellAnchor>
  <xdr:twoCellAnchor>
    <xdr:from>
      <xdr:col>0</xdr:col>
      <xdr:colOff>38101</xdr:colOff>
      <xdr:row>14</xdr:row>
      <xdr:rowOff>38100</xdr:rowOff>
    </xdr:from>
    <xdr:to>
      <xdr:col>1</xdr:col>
      <xdr:colOff>0</xdr:colOff>
      <xdr:row>14</xdr:row>
      <xdr:rowOff>686100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8101" y="3164032"/>
          <a:ext cx="1009649" cy="648000"/>
        </a:xfrm>
        <a:prstGeom prst="rect">
          <a:avLst/>
        </a:prstGeom>
      </xdr:spPr>
    </xdr:pic>
    <xdr:clientData/>
  </xdr:twoCellAnchor>
  <xdr:twoCellAnchor>
    <xdr:from>
      <xdr:col>0</xdr:col>
      <xdr:colOff>47660</xdr:colOff>
      <xdr:row>15</xdr:row>
      <xdr:rowOff>47625</xdr:rowOff>
    </xdr:from>
    <xdr:to>
      <xdr:col>0</xdr:col>
      <xdr:colOff>1143000</xdr:colOff>
      <xdr:row>15</xdr:row>
      <xdr:rowOff>695625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7660" y="4572000"/>
          <a:ext cx="1095340" cy="648000"/>
        </a:xfrm>
        <a:prstGeom prst="rect">
          <a:avLst/>
        </a:prstGeom>
      </xdr:spPr>
    </xdr:pic>
    <xdr:clientData/>
  </xdr:twoCellAnchor>
  <xdr:twoCellAnchor>
    <xdr:from>
      <xdr:col>0</xdr:col>
      <xdr:colOff>38101</xdr:colOff>
      <xdr:row>16</xdr:row>
      <xdr:rowOff>38100</xdr:rowOff>
    </xdr:from>
    <xdr:to>
      <xdr:col>1</xdr:col>
      <xdr:colOff>8658</xdr:colOff>
      <xdr:row>16</xdr:row>
      <xdr:rowOff>686100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8101" y="4601441"/>
          <a:ext cx="1018307" cy="648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</xdr:row>
      <xdr:rowOff>38100</xdr:rowOff>
    </xdr:from>
    <xdr:to>
      <xdr:col>1</xdr:col>
      <xdr:colOff>8659</xdr:colOff>
      <xdr:row>17</xdr:row>
      <xdr:rowOff>686100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7625" y="5320145"/>
          <a:ext cx="1008784" cy="648000"/>
        </a:xfrm>
        <a:prstGeom prst="rect">
          <a:avLst/>
        </a:prstGeom>
      </xdr:spPr>
    </xdr:pic>
    <xdr:clientData/>
  </xdr:twoCellAnchor>
  <xdr:twoCellAnchor>
    <xdr:from>
      <xdr:col>0</xdr:col>
      <xdr:colOff>47628</xdr:colOff>
      <xdr:row>18</xdr:row>
      <xdr:rowOff>38100</xdr:rowOff>
    </xdr:from>
    <xdr:to>
      <xdr:col>1</xdr:col>
      <xdr:colOff>17318</xdr:colOff>
      <xdr:row>18</xdr:row>
      <xdr:rowOff>686100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7628" y="6038850"/>
          <a:ext cx="1017440" cy="6480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19</xdr:row>
      <xdr:rowOff>38100</xdr:rowOff>
    </xdr:from>
    <xdr:to>
      <xdr:col>1</xdr:col>
      <xdr:colOff>17317</xdr:colOff>
      <xdr:row>19</xdr:row>
      <xdr:rowOff>686100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7624" y="6757555"/>
          <a:ext cx="1017443" cy="6480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20</xdr:row>
      <xdr:rowOff>38100</xdr:rowOff>
    </xdr:from>
    <xdr:to>
      <xdr:col>0</xdr:col>
      <xdr:colOff>1047749</xdr:colOff>
      <xdr:row>20</xdr:row>
      <xdr:rowOff>686100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7624" y="7476259"/>
          <a:ext cx="1000125" cy="6480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21</xdr:row>
      <xdr:rowOff>38100</xdr:rowOff>
    </xdr:from>
    <xdr:to>
      <xdr:col>0</xdr:col>
      <xdr:colOff>1047749</xdr:colOff>
      <xdr:row>21</xdr:row>
      <xdr:rowOff>686100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7624" y="8194964"/>
          <a:ext cx="1000125" cy="6480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22</xdr:row>
      <xdr:rowOff>38100</xdr:rowOff>
    </xdr:from>
    <xdr:to>
      <xdr:col>0</xdr:col>
      <xdr:colOff>1047749</xdr:colOff>
      <xdr:row>22</xdr:row>
      <xdr:rowOff>686100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7624" y="8913668"/>
          <a:ext cx="1000125" cy="648000"/>
        </a:xfrm>
        <a:prstGeom prst="rect">
          <a:avLst/>
        </a:prstGeom>
      </xdr:spPr>
    </xdr:pic>
    <xdr:clientData/>
  </xdr:twoCellAnchor>
  <xdr:twoCellAnchor>
    <xdr:from>
      <xdr:col>0</xdr:col>
      <xdr:colOff>38101</xdr:colOff>
      <xdr:row>23</xdr:row>
      <xdr:rowOff>38100</xdr:rowOff>
    </xdr:from>
    <xdr:to>
      <xdr:col>0</xdr:col>
      <xdr:colOff>1162384</xdr:colOff>
      <xdr:row>23</xdr:row>
      <xdr:rowOff>686100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8101" y="9134475"/>
          <a:ext cx="1124283" cy="648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</xdr:row>
      <xdr:rowOff>38100</xdr:rowOff>
    </xdr:from>
    <xdr:to>
      <xdr:col>1</xdr:col>
      <xdr:colOff>8659</xdr:colOff>
      <xdr:row>24</xdr:row>
      <xdr:rowOff>686100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7625" y="10351077"/>
          <a:ext cx="1008784" cy="648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25</xdr:row>
      <xdr:rowOff>38100</xdr:rowOff>
    </xdr:from>
    <xdr:to>
      <xdr:col>1</xdr:col>
      <xdr:colOff>0</xdr:colOff>
      <xdr:row>25</xdr:row>
      <xdr:rowOff>686100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7150" y="11069782"/>
          <a:ext cx="990600" cy="648000"/>
        </a:xfrm>
        <a:prstGeom prst="rect">
          <a:avLst/>
        </a:prstGeom>
      </xdr:spPr>
    </xdr:pic>
    <xdr:clientData/>
  </xdr:twoCellAnchor>
  <xdr:twoCellAnchor>
    <xdr:from>
      <xdr:col>0</xdr:col>
      <xdr:colOff>38101</xdr:colOff>
      <xdr:row>26</xdr:row>
      <xdr:rowOff>38100</xdr:rowOff>
    </xdr:from>
    <xdr:to>
      <xdr:col>0</xdr:col>
      <xdr:colOff>1162384</xdr:colOff>
      <xdr:row>26</xdr:row>
      <xdr:rowOff>686100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8101" y="11277600"/>
          <a:ext cx="1124283" cy="648000"/>
        </a:xfrm>
        <a:prstGeom prst="rect">
          <a:avLst/>
        </a:prstGeom>
      </xdr:spPr>
    </xdr:pic>
    <xdr:clientData/>
  </xdr:twoCellAnchor>
  <xdr:twoCellAnchor>
    <xdr:from>
      <xdr:col>0</xdr:col>
      <xdr:colOff>66676</xdr:colOff>
      <xdr:row>27</xdr:row>
      <xdr:rowOff>28575</xdr:rowOff>
    </xdr:from>
    <xdr:to>
      <xdr:col>1</xdr:col>
      <xdr:colOff>0</xdr:colOff>
      <xdr:row>27</xdr:row>
      <xdr:rowOff>676575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6676" y="12497666"/>
          <a:ext cx="981074" cy="648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28</xdr:row>
      <xdr:rowOff>38100</xdr:rowOff>
    </xdr:from>
    <xdr:to>
      <xdr:col>1</xdr:col>
      <xdr:colOff>0</xdr:colOff>
      <xdr:row>28</xdr:row>
      <xdr:rowOff>686100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7150" y="13225895"/>
          <a:ext cx="990600" cy="648000"/>
        </a:xfrm>
        <a:prstGeom prst="rect">
          <a:avLst/>
        </a:prstGeom>
      </xdr:spPr>
    </xdr:pic>
    <xdr:clientData/>
  </xdr:twoCellAnchor>
  <xdr:twoCellAnchor>
    <xdr:from>
      <xdr:col>0</xdr:col>
      <xdr:colOff>52914</xdr:colOff>
      <xdr:row>29</xdr:row>
      <xdr:rowOff>43390</xdr:rowOff>
    </xdr:from>
    <xdr:to>
      <xdr:col>0</xdr:col>
      <xdr:colOff>1047749</xdr:colOff>
      <xdr:row>29</xdr:row>
      <xdr:rowOff>691390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2914" y="13949890"/>
          <a:ext cx="994835" cy="648000"/>
        </a:xfrm>
        <a:prstGeom prst="rect">
          <a:avLst/>
        </a:prstGeom>
      </xdr:spPr>
    </xdr:pic>
    <xdr:clientData/>
  </xdr:twoCellAnchor>
  <xdr:twoCellAnchor>
    <xdr:from>
      <xdr:col>0</xdr:col>
      <xdr:colOff>63497</xdr:colOff>
      <xdr:row>30</xdr:row>
      <xdr:rowOff>43390</xdr:rowOff>
    </xdr:from>
    <xdr:to>
      <xdr:col>1</xdr:col>
      <xdr:colOff>8658</xdr:colOff>
      <xdr:row>30</xdr:row>
      <xdr:rowOff>691390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3497" y="14668595"/>
          <a:ext cx="992911" cy="648000"/>
        </a:xfrm>
        <a:prstGeom prst="rect">
          <a:avLst/>
        </a:prstGeom>
      </xdr:spPr>
    </xdr:pic>
    <xdr:clientData/>
  </xdr:twoCellAnchor>
  <xdr:twoCellAnchor>
    <xdr:from>
      <xdr:col>0</xdr:col>
      <xdr:colOff>63497</xdr:colOff>
      <xdr:row>31</xdr:row>
      <xdr:rowOff>43390</xdr:rowOff>
    </xdr:from>
    <xdr:to>
      <xdr:col>0</xdr:col>
      <xdr:colOff>1039090</xdr:colOff>
      <xdr:row>31</xdr:row>
      <xdr:rowOff>691390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3497" y="15387299"/>
          <a:ext cx="975593" cy="648000"/>
        </a:xfrm>
        <a:prstGeom prst="rect">
          <a:avLst/>
        </a:prstGeom>
      </xdr:spPr>
    </xdr:pic>
    <xdr:clientData/>
  </xdr:twoCellAnchor>
  <xdr:twoCellAnchor>
    <xdr:from>
      <xdr:col>0</xdr:col>
      <xdr:colOff>63499</xdr:colOff>
      <xdr:row>32</xdr:row>
      <xdr:rowOff>32807</xdr:rowOff>
    </xdr:from>
    <xdr:to>
      <xdr:col>0</xdr:col>
      <xdr:colOff>1039091</xdr:colOff>
      <xdr:row>32</xdr:row>
      <xdr:rowOff>680807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3499" y="16095421"/>
          <a:ext cx="975592" cy="648000"/>
        </a:xfrm>
        <a:prstGeom prst="rect">
          <a:avLst/>
        </a:prstGeom>
      </xdr:spPr>
    </xdr:pic>
    <xdr:clientData/>
  </xdr:twoCellAnchor>
  <xdr:twoCellAnchor>
    <xdr:from>
      <xdr:col>0</xdr:col>
      <xdr:colOff>53988</xdr:colOff>
      <xdr:row>34</xdr:row>
      <xdr:rowOff>33865</xdr:rowOff>
    </xdr:from>
    <xdr:to>
      <xdr:col>0</xdr:col>
      <xdr:colOff>1047749</xdr:colOff>
      <xdr:row>34</xdr:row>
      <xdr:rowOff>681865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3988" y="16962388"/>
          <a:ext cx="993761" cy="648000"/>
        </a:xfrm>
        <a:prstGeom prst="rect">
          <a:avLst/>
        </a:prstGeom>
      </xdr:spPr>
    </xdr:pic>
    <xdr:clientData/>
  </xdr:twoCellAnchor>
  <xdr:twoCellAnchor>
    <xdr:from>
      <xdr:col>0</xdr:col>
      <xdr:colOff>55032</xdr:colOff>
      <xdr:row>35</xdr:row>
      <xdr:rowOff>32807</xdr:rowOff>
    </xdr:from>
    <xdr:to>
      <xdr:col>1</xdr:col>
      <xdr:colOff>8659</xdr:colOff>
      <xdr:row>35</xdr:row>
      <xdr:rowOff>680807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5032" y="17680034"/>
          <a:ext cx="1001377" cy="648000"/>
        </a:xfrm>
        <a:prstGeom prst="rect">
          <a:avLst/>
        </a:prstGeom>
      </xdr:spPr>
    </xdr:pic>
    <xdr:clientData/>
  </xdr:twoCellAnchor>
  <xdr:twoCellAnchor>
    <xdr:from>
      <xdr:col>0</xdr:col>
      <xdr:colOff>74082</xdr:colOff>
      <xdr:row>36</xdr:row>
      <xdr:rowOff>22224</xdr:rowOff>
    </xdr:from>
    <xdr:to>
      <xdr:col>1</xdr:col>
      <xdr:colOff>8659</xdr:colOff>
      <xdr:row>36</xdr:row>
      <xdr:rowOff>670224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4082" y="18388156"/>
          <a:ext cx="982327" cy="648000"/>
        </a:xfrm>
        <a:prstGeom prst="rect">
          <a:avLst/>
        </a:prstGeom>
      </xdr:spPr>
    </xdr:pic>
    <xdr:clientData/>
  </xdr:twoCellAnchor>
  <xdr:twoCellAnchor>
    <xdr:from>
      <xdr:col>0</xdr:col>
      <xdr:colOff>84665</xdr:colOff>
      <xdr:row>37</xdr:row>
      <xdr:rowOff>32807</xdr:rowOff>
    </xdr:from>
    <xdr:to>
      <xdr:col>1</xdr:col>
      <xdr:colOff>8659</xdr:colOff>
      <xdr:row>37</xdr:row>
      <xdr:rowOff>680807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4665" y="19117443"/>
          <a:ext cx="971744" cy="648000"/>
        </a:xfrm>
        <a:prstGeom prst="rect">
          <a:avLst/>
        </a:prstGeom>
      </xdr:spPr>
    </xdr:pic>
    <xdr:clientData/>
  </xdr:twoCellAnchor>
  <xdr:twoCellAnchor>
    <xdr:from>
      <xdr:col>0</xdr:col>
      <xdr:colOff>63499</xdr:colOff>
      <xdr:row>38</xdr:row>
      <xdr:rowOff>32807</xdr:rowOff>
    </xdr:from>
    <xdr:to>
      <xdr:col>0</xdr:col>
      <xdr:colOff>1039091</xdr:colOff>
      <xdr:row>38</xdr:row>
      <xdr:rowOff>680807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3499" y="19836148"/>
          <a:ext cx="975592" cy="648000"/>
        </a:xfrm>
        <a:prstGeom prst="rect">
          <a:avLst/>
        </a:prstGeom>
      </xdr:spPr>
    </xdr:pic>
    <xdr:clientData/>
  </xdr:twoCellAnchor>
  <xdr:twoCellAnchor>
    <xdr:from>
      <xdr:col>0</xdr:col>
      <xdr:colOff>74082</xdr:colOff>
      <xdr:row>39</xdr:row>
      <xdr:rowOff>32807</xdr:rowOff>
    </xdr:from>
    <xdr:to>
      <xdr:col>1</xdr:col>
      <xdr:colOff>0</xdr:colOff>
      <xdr:row>39</xdr:row>
      <xdr:rowOff>680807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4082" y="20554852"/>
          <a:ext cx="973668" cy="648000"/>
        </a:xfrm>
        <a:prstGeom prst="rect">
          <a:avLst/>
        </a:prstGeom>
      </xdr:spPr>
    </xdr:pic>
    <xdr:clientData/>
  </xdr:twoCellAnchor>
  <xdr:twoCellAnchor>
    <xdr:from>
      <xdr:col>0</xdr:col>
      <xdr:colOff>63499</xdr:colOff>
      <xdr:row>40</xdr:row>
      <xdr:rowOff>32807</xdr:rowOff>
    </xdr:from>
    <xdr:to>
      <xdr:col>1</xdr:col>
      <xdr:colOff>0</xdr:colOff>
      <xdr:row>40</xdr:row>
      <xdr:rowOff>680807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3499" y="21273557"/>
          <a:ext cx="984251" cy="648000"/>
        </a:xfrm>
        <a:prstGeom prst="rect">
          <a:avLst/>
        </a:prstGeom>
      </xdr:spPr>
    </xdr:pic>
    <xdr:clientData/>
  </xdr:twoCellAnchor>
  <xdr:twoCellAnchor>
    <xdr:from>
      <xdr:col>0</xdr:col>
      <xdr:colOff>74082</xdr:colOff>
      <xdr:row>41</xdr:row>
      <xdr:rowOff>32807</xdr:rowOff>
    </xdr:from>
    <xdr:to>
      <xdr:col>1</xdr:col>
      <xdr:colOff>0</xdr:colOff>
      <xdr:row>41</xdr:row>
      <xdr:rowOff>680807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4082" y="21992262"/>
          <a:ext cx="973668" cy="648000"/>
        </a:xfrm>
        <a:prstGeom prst="rect">
          <a:avLst/>
        </a:prstGeom>
      </xdr:spPr>
    </xdr:pic>
    <xdr:clientData/>
  </xdr:twoCellAnchor>
  <xdr:twoCellAnchor>
    <xdr:from>
      <xdr:col>0</xdr:col>
      <xdr:colOff>74082</xdr:colOff>
      <xdr:row>42</xdr:row>
      <xdr:rowOff>32807</xdr:rowOff>
    </xdr:from>
    <xdr:to>
      <xdr:col>1</xdr:col>
      <xdr:colOff>0</xdr:colOff>
      <xdr:row>42</xdr:row>
      <xdr:rowOff>680807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4082" y="22710966"/>
          <a:ext cx="973668" cy="648000"/>
        </a:xfrm>
        <a:prstGeom prst="rect">
          <a:avLst/>
        </a:prstGeom>
      </xdr:spPr>
    </xdr:pic>
    <xdr:clientData/>
  </xdr:twoCellAnchor>
  <xdr:twoCellAnchor>
    <xdr:from>
      <xdr:col>0</xdr:col>
      <xdr:colOff>74082</xdr:colOff>
      <xdr:row>43</xdr:row>
      <xdr:rowOff>32807</xdr:rowOff>
    </xdr:from>
    <xdr:to>
      <xdr:col>0</xdr:col>
      <xdr:colOff>1039091</xdr:colOff>
      <xdr:row>43</xdr:row>
      <xdr:rowOff>680807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4082" y="23429671"/>
          <a:ext cx="965009" cy="648000"/>
        </a:xfrm>
        <a:prstGeom prst="rect">
          <a:avLst/>
        </a:prstGeom>
      </xdr:spPr>
    </xdr:pic>
    <xdr:clientData/>
  </xdr:twoCellAnchor>
  <xdr:twoCellAnchor>
    <xdr:from>
      <xdr:col>0</xdr:col>
      <xdr:colOff>63497</xdr:colOff>
      <xdr:row>44</xdr:row>
      <xdr:rowOff>33865</xdr:rowOff>
    </xdr:from>
    <xdr:to>
      <xdr:col>0</xdr:col>
      <xdr:colOff>1039090</xdr:colOff>
      <xdr:row>44</xdr:row>
      <xdr:rowOff>681865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3497" y="24149433"/>
          <a:ext cx="975593" cy="648000"/>
        </a:xfrm>
        <a:prstGeom prst="rect">
          <a:avLst/>
        </a:prstGeom>
      </xdr:spPr>
    </xdr:pic>
    <xdr:clientData/>
  </xdr:twoCellAnchor>
  <xdr:twoCellAnchor>
    <xdr:from>
      <xdr:col>0</xdr:col>
      <xdr:colOff>63499</xdr:colOff>
      <xdr:row>45</xdr:row>
      <xdr:rowOff>32807</xdr:rowOff>
    </xdr:from>
    <xdr:to>
      <xdr:col>1</xdr:col>
      <xdr:colOff>17318</xdr:colOff>
      <xdr:row>45</xdr:row>
      <xdr:rowOff>680807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3499" y="24867080"/>
          <a:ext cx="1001569" cy="648000"/>
        </a:xfrm>
        <a:prstGeom prst="rect">
          <a:avLst/>
        </a:prstGeom>
      </xdr:spPr>
    </xdr:pic>
    <xdr:clientData/>
  </xdr:twoCellAnchor>
  <xdr:twoCellAnchor>
    <xdr:from>
      <xdr:col>0</xdr:col>
      <xdr:colOff>74081</xdr:colOff>
      <xdr:row>46</xdr:row>
      <xdr:rowOff>32807</xdr:rowOff>
    </xdr:from>
    <xdr:to>
      <xdr:col>0</xdr:col>
      <xdr:colOff>1039091</xdr:colOff>
      <xdr:row>46</xdr:row>
      <xdr:rowOff>680807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4081" y="25585784"/>
          <a:ext cx="965010" cy="648000"/>
        </a:xfrm>
        <a:prstGeom prst="rect">
          <a:avLst/>
        </a:prstGeom>
      </xdr:spPr>
    </xdr:pic>
    <xdr:clientData/>
  </xdr:twoCellAnchor>
  <xdr:twoCellAnchor>
    <xdr:from>
      <xdr:col>0</xdr:col>
      <xdr:colOff>34637</xdr:colOff>
      <xdr:row>47</xdr:row>
      <xdr:rowOff>33770</xdr:rowOff>
    </xdr:from>
    <xdr:to>
      <xdr:col>0</xdr:col>
      <xdr:colOff>1143020</xdr:colOff>
      <xdr:row>47</xdr:row>
      <xdr:rowOff>681770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637" y="25703645"/>
          <a:ext cx="1108383" cy="648000"/>
        </a:xfrm>
        <a:prstGeom prst="rect">
          <a:avLst/>
        </a:prstGeom>
      </xdr:spPr>
    </xdr:pic>
    <xdr:clientData/>
  </xdr:twoCellAnchor>
  <xdr:twoCellAnchor>
    <xdr:from>
      <xdr:col>0</xdr:col>
      <xdr:colOff>43296</xdr:colOff>
      <xdr:row>48</xdr:row>
      <xdr:rowOff>25111</xdr:rowOff>
    </xdr:from>
    <xdr:to>
      <xdr:col>0</xdr:col>
      <xdr:colOff>1136221</xdr:colOff>
      <xdr:row>48</xdr:row>
      <xdr:rowOff>673111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3296" y="26409361"/>
          <a:ext cx="1092925" cy="648000"/>
        </a:xfrm>
        <a:prstGeom prst="rect">
          <a:avLst/>
        </a:prstGeom>
      </xdr:spPr>
    </xdr:pic>
    <xdr:clientData/>
  </xdr:twoCellAnchor>
  <xdr:twoCellAnchor>
    <xdr:from>
      <xdr:col>0</xdr:col>
      <xdr:colOff>51969</xdr:colOff>
      <xdr:row>49</xdr:row>
      <xdr:rowOff>33770</xdr:rowOff>
    </xdr:from>
    <xdr:to>
      <xdr:col>0</xdr:col>
      <xdr:colOff>1120001</xdr:colOff>
      <xdr:row>49</xdr:row>
      <xdr:rowOff>681770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1969" y="27132395"/>
          <a:ext cx="1068032" cy="648000"/>
        </a:xfrm>
        <a:prstGeom prst="rect">
          <a:avLst/>
        </a:prstGeom>
      </xdr:spPr>
    </xdr:pic>
    <xdr:clientData/>
  </xdr:twoCellAnchor>
  <xdr:twoCellAnchor>
    <xdr:from>
      <xdr:col>0</xdr:col>
      <xdr:colOff>60614</xdr:colOff>
      <xdr:row>50</xdr:row>
      <xdr:rowOff>33770</xdr:rowOff>
    </xdr:from>
    <xdr:to>
      <xdr:col>1</xdr:col>
      <xdr:colOff>8659</xdr:colOff>
      <xdr:row>50</xdr:row>
      <xdr:rowOff>681770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614" y="28461565"/>
          <a:ext cx="995795" cy="648000"/>
        </a:xfrm>
        <a:prstGeom prst="rect">
          <a:avLst/>
        </a:prstGeom>
      </xdr:spPr>
    </xdr:pic>
    <xdr:clientData/>
  </xdr:twoCellAnchor>
  <xdr:twoCellAnchor>
    <xdr:from>
      <xdr:col>0</xdr:col>
      <xdr:colOff>86683</xdr:colOff>
      <xdr:row>51</xdr:row>
      <xdr:rowOff>25111</xdr:rowOff>
    </xdr:from>
    <xdr:to>
      <xdr:col>1</xdr:col>
      <xdr:colOff>8658</xdr:colOff>
      <xdr:row>51</xdr:row>
      <xdr:rowOff>673111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6683" y="29171611"/>
          <a:ext cx="969725" cy="648000"/>
        </a:xfrm>
        <a:prstGeom prst="rect">
          <a:avLst/>
        </a:prstGeom>
      </xdr:spPr>
    </xdr:pic>
    <xdr:clientData/>
  </xdr:twoCellAnchor>
  <xdr:twoCellAnchor>
    <xdr:from>
      <xdr:col>0</xdr:col>
      <xdr:colOff>60614</xdr:colOff>
      <xdr:row>52</xdr:row>
      <xdr:rowOff>33770</xdr:rowOff>
    </xdr:from>
    <xdr:to>
      <xdr:col>1</xdr:col>
      <xdr:colOff>0</xdr:colOff>
      <xdr:row>52</xdr:row>
      <xdr:rowOff>681770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614" y="29898975"/>
          <a:ext cx="987136" cy="648000"/>
        </a:xfrm>
        <a:prstGeom prst="rect">
          <a:avLst/>
        </a:prstGeom>
      </xdr:spPr>
    </xdr:pic>
    <xdr:clientData/>
  </xdr:twoCellAnchor>
  <xdr:twoCellAnchor>
    <xdr:from>
      <xdr:col>0</xdr:col>
      <xdr:colOff>43296</xdr:colOff>
      <xdr:row>53</xdr:row>
      <xdr:rowOff>42429</xdr:rowOff>
    </xdr:from>
    <xdr:to>
      <xdr:col>0</xdr:col>
      <xdr:colOff>1167579</xdr:colOff>
      <xdr:row>53</xdr:row>
      <xdr:rowOff>690429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3296" y="29998554"/>
          <a:ext cx="1124283" cy="648000"/>
        </a:xfrm>
        <a:prstGeom prst="rect">
          <a:avLst/>
        </a:prstGeom>
      </xdr:spPr>
    </xdr:pic>
    <xdr:clientData/>
  </xdr:twoCellAnchor>
  <xdr:twoCellAnchor>
    <xdr:from>
      <xdr:col>0</xdr:col>
      <xdr:colOff>43296</xdr:colOff>
      <xdr:row>54</xdr:row>
      <xdr:rowOff>33770</xdr:rowOff>
    </xdr:from>
    <xdr:to>
      <xdr:col>0</xdr:col>
      <xdr:colOff>1152025</xdr:colOff>
      <xdr:row>54</xdr:row>
      <xdr:rowOff>681770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3296" y="30704270"/>
          <a:ext cx="1108729" cy="648000"/>
        </a:xfrm>
        <a:prstGeom prst="rect">
          <a:avLst/>
        </a:prstGeom>
      </xdr:spPr>
    </xdr:pic>
    <xdr:clientData/>
  </xdr:twoCellAnchor>
  <xdr:twoCellAnchor>
    <xdr:from>
      <xdr:col>0</xdr:col>
      <xdr:colOff>43297</xdr:colOff>
      <xdr:row>55</xdr:row>
      <xdr:rowOff>39831</xdr:rowOff>
    </xdr:from>
    <xdr:to>
      <xdr:col>0</xdr:col>
      <xdr:colOff>1208307</xdr:colOff>
      <xdr:row>55</xdr:row>
      <xdr:rowOff>687831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3297" y="31424706"/>
          <a:ext cx="1165010" cy="648000"/>
        </a:xfrm>
        <a:prstGeom prst="rect">
          <a:avLst/>
        </a:prstGeom>
      </xdr:spPr>
    </xdr:pic>
    <xdr:clientData/>
  </xdr:twoCellAnchor>
  <xdr:twoCellAnchor>
    <xdr:from>
      <xdr:col>0</xdr:col>
      <xdr:colOff>43296</xdr:colOff>
      <xdr:row>56</xdr:row>
      <xdr:rowOff>42429</xdr:rowOff>
    </xdr:from>
    <xdr:to>
      <xdr:col>0</xdr:col>
      <xdr:colOff>1167579</xdr:colOff>
      <xdr:row>56</xdr:row>
      <xdr:rowOff>690429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3296" y="32141679"/>
          <a:ext cx="1124283" cy="648000"/>
        </a:xfrm>
        <a:prstGeom prst="rect">
          <a:avLst/>
        </a:prstGeom>
      </xdr:spPr>
    </xdr:pic>
    <xdr:clientData/>
  </xdr:twoCellAnchor>
  <xdr:twoCellAnchor>
    <xdr:from>
      <xdr:col>0</xdr:col>
      <xdr:colOff>60614</xdr:colOff>
      <xdr:row>57</xdr:row>
      <xdr:rowOff>33770</xdr:rowOff>
    </xdr:from>
    <xdr:to>
      <xdr:col>1</xdr:col>
      <xdr:colOff>0</xdr:colOff>
      <xdr:row>57</xdr:row>
      <xdr:rowOff>681770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614" y="33492497"/>
          <a:ext cx="987136" cy="648000"/>
        </a:xfrm>
        <a:prstGeom prst="rect">
          <a:avLst/>
        </a:prstGeom>
      </xdr:spPr>
    </xdr:pic>
    <xdr:clientData/>
  </xdr:twoCellAnchor>
  <xdr:twoCellAnchor>
    <xdr:from>
      <xdr:col>0</xdr:col>
      <xdr:colOff>86590</xdr:colOff>
      <xdr:row>58</xdr:row>
      <xdr:rowOff>42429</xdr:rowOff>
    </xdr:from>
    <xdr:to>
      <xdr:col>0</xdr:col>
      <xdr:colOff>1030432</xdr:colOff>
      <xdr:row>58</xdr:row>
      <xdr:rowOff>690429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6590" y="34219861"/>
          <a:ext cx="943842" cy="648000"/>
        </a:xfrm>
        <a:prstGeom prst="rect">
          <a:avLst/>
        </a:prstGeom>
      </xdr:spPr>
    </xdr:pic>
    <xdr:clientData/>
  </xdr:twoCellAnchor>
  <xdr:twoCellAnchor>
    <xdr:from>
      <xdr:col>0</xdr:col>
      <xdr:colOff>77932</xdr:colOff>
      <xdr:row>59</xdr:row>
      <xdr:rowOff>33770</xdr:rowOff>
    </xdr:from>
    <xdr:to>
      <xdr:col>0</xdr:col>
      <xdr:colOff>1039091</xdr:colOff>
      <xdr:row>59</xdr:row>
      <xdr:rowOff>681770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7932" y="34929906"/>
          <a:ext cx="961159" cy="648000"/>
        </a:xfrm>
        <a:prstGeom prst="rect">
          <a:avLst/>
        </a:prstGeom>
      </xdr:spPr>
    </xdr:pic>
    <xdr:clientData/>
  </xdr:twoCellAnchor>
  <xdr:twoCellAnchor>
    <xdr:from>
      <xdr:col>0</xdr:col>
      <xdr:colOff>74467</xdr:colOff>
      <xdr:row>60</xdr:row>
      <xdr:rowOff>42429</xdr:rowOff>
    </xdr:from>
    <xdr:to>
      <xdr:col>0</xdr:col>
      <xdr:colOff>1039091</xdr:colOff>
      <xdr:row>60</xdr:row>
      <xdr:rowOff>690429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4467" y="35657270"/>
          <a:ext cx="964624" cy="648000"/>
        </a:xfrm>
        <a:prstGeom prst="rect">
          <a:avLst/>
        </a:prstGeom>
      </xdr:spPr>
    </xdr:pic>
    <xdr:clientData/>
  </xdr:twoCellAnchor>
  <xdr:twoCellAnchor>
    <xdr:from>
      <xdr:col>0</xdr:col>
      <xdr:colOff>69273</xdr:colOff>
      <xdr:row>62</xdr:row>
      <xdr:rowOff>33770</xdr:rowOff>
    </xdr:from>
    <xdr:to>
      <xdr:col>0</xdr:col>
      <xdr:colOff>1133475</xdr:colOff>
      <xdr:row>62</xdr:row>
      <xdr:rowOff>681770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9273" y="36990770"/>
          <a:ext cx="1064202" cy="648000"/>
        </a:xfrm>
        <a:prstGeom prst="rect">
          <a:avLst/>
        </a:prstGeom>
      </xdr:spPr>
    </xdr:pic>
    <xdr:clientData/>
  </xdr:twoCellAnchor>
  <xdr:twoCellAnchor>
    <xdr:from>
      <xdr:col>0</xdr:col>
      <xdr:colOff>69272</xdr:colOff>
      <xdr:row>63</xdr:row>
      <xdr:rowOff>42429</xdr:rowOff>
    </xdr:from>
    <xdr:to>
      <xdr:col>0</xdr:col>
      <xdr:colOff>1104900</xdr:colOff>
      <xdr:row>63</xdr:row>
      <xdr:rowOff>690429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9272" y="37713804"/>
          <a:ext cx="1035628" cy="648000"/>
        </a:xfrm>
        <a:prstGeom prst="rect">
          <a:avLst/>
        </a:prstGeom>
      </xdr:spPr>
    </xdr:pic>
    <xdr:clientData/>
  </xdr:twoCellAnchor>
  <xdr:twoCellAnchor>
    <xdr:from>
      <xdr:col>0</xdr:col>
      <xdr:colOff>77932</xdr:colOff>
      <xdr:row>64</xdr:row>
      <xdr:rowOff>33770</xdr:rowOff>
    </xdr:from>
    <xdr:to>
      <xdr:col>0</xdr:col>
      <xdr:colOff>1114425</xdr:colOff>
      <xdr:row>64</xdr:row>
      <xdr:rowOff>681770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7932" y="38419520"/>
          <a:ext cx="1036493" cy="648000"/>
        </a:xfrm>
        <a:prstGeom prst="rect">
          <a:avLst/>
        </a:prstGeom>
      </xdr:spPr>
    </xdr:pic>
    <xdr:clientData/>
  </xdr:twoCellAnchor>
  <xdr:twoCellAnchor>
    <xdr:from>
      <xdr:col>0</xdr:col>
      <xdr:colOff>69273</xdr:colOff>
      <xdr:row>65</xdr:row>
      <xdr:rowOff>33770</xdr:rowOff>
    </xdr:from>
    <xdr:to>
      <xdr:col>0</xdr:col>
      <xdr:colOff>1133475</xdr:colOff>
      <xdr:row>65</xdr:row>
      <xdr:rowOff>681770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9273" y="39133895"/>
          <a:ext cx="1064202" cy="648000"/>
        </a:xfrm>
        <a:prstGeom prst="rect">
          <a:avLst/>
        </a:prstGeom>
      </xdr:spPr>
    </xdr:pic>
    <xdr:clientData/>
  </xdr:twoCellAnchor>
  <xdr:twoCellAnchor>
    <xdr:from>
      <xdr:col>0</xdr:col>
      <xdr:colOff>69273</xdr:colOff>
      <xdr:row>66</xdr:row>
      <xdr:rowOff>33770</xdr:rowOff>
    </xdr:from>
    <xdr:to>
      <xdr:col>0</xdr:col>
      <xdr:colOff>1133475</xdr:colOff>
      <xdr:row>66</xdr:row>
      <xdr:rowOff>681770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9273" y="39848270"/>
          <a:ext cx="1064202" cy="648000"/>
        </a:xfrm>
        <a:prstGeom prst="rect">
          <a:avLst/>
        </a:prstGeom>
      </xdr:spPr>
    </xdr:pic>
    <xdr:clientData/>
  </xdr:twoCellAnchor>
  <xdr:twoCellAnchor>
    <xdr:from>
      <xdr:col>0</xdr:col>
      <xdr:colOff>69273</xdr:colOff>
      <xdr:row>67</xdr:row>
      <xdr:rowOff>33770</xdr:rowOff>
    </xdr:from>
    <xdr:to>
      <xdr:col>0</xdr:col>
      <xdr:colOff>1123950</xdr:colOff>
      <xdr:row>67</xdr:row>
      <xdr:rowOff>681770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9273" y="40562645"/>
          <a:ext cx="1054677" cy="648000"/>
        </a:xfrm>
        <a:prstGeom prst="rect">
          <a:avLst/>
        </a:prstGeom>
      </xdr:spPr>
    </xdr:pic>
    <xdr:clientData/>
  </xdr:twoCellAnchor>
  <xdr:twoCellAnchor>
    <xdr:from>
      <xdr:col>0</xdr:col>
      <xdr:colOff>60614</xdr:colOff>
      <xdr:row>68</xdr:row>
      <xdr:rowOff>42429</xdr:rowOff>
    </xdr:from>
    <xdr:to>
      <xdr:col>0</xdr:col>
      <xdr:colOff>1114425</xdr:colOff>
      <xdr:row>68</xdr:row>
      <xdr:rowOff>690429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614" y="41285679"/>
          <a:ext cx="1053811" cy="648000"/>
        </a:xfrm>
        <a:prstGeom prst="rect">
          <a:avLst/>
        </a:prstGeom>
      </xdr:spPr>
    </xdr:pic>
    <xdr:clientData/>
  </xdr:twoCellAnchor>
  <xdr:twoCellAnchor>
    <xdr:from>
      <xdr:col>0</xdr:col>
      <xdr:colOff>34642</xdr:colOff>
      <xdr:row>69</xdr:row>
      <xdr:rowOff>51088</xdr:rowOff>
    </xdr:from>
    <xdr:to>
      <xdr:col>0</xdr:col>
      <xdr:colOff>1142999</xdr:colOff>
      <xdr:row>69</xdr:row>
      <xdr:rowOff>555088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642" y="42008713"/>
          <a:ext cx="1108357" cy="504000"/>
        </a:xfrm>
        <a:prstGeom prst="rect">
          <a:avLst/>
        </a:prstGeom>
      </xdr:spPr>
    </xdr:pic>
    <xdr:clientData/>
  </xdr:twoCellAnchor>
  <xdr:twoCellAnchor>
    <xdr:from>
      <xdr:col>0</xdr:col>
      <xdr:colOff>34638</xdr:colOff>
      <xdr:row>70</xdr:row>
      <xdr:rowOff>24245</xdr:rowOff>
    </xdr:from>
    <xdr:to>
      <xdr:col>0</xdr:col>
      <xdr:colOff>1123950</xdr:colOff>
      <xdr:row>70</xdr:row>
      <xdr:rowOff>672245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638" y="42553370"/>
          <a:ext cx="1089312" cy="648000"/>
        </a:xfrm>
        <a:prstGeom prst="rect">
          <a:avLst/>
        </a:prstGeom>
      </xdr:spPr>
    </xdr:pic>
    <xdr:clientData/>
  </xdr:twoCellAnchor>
  <xdr:twoCellAnchor>
    <xdr:from>
      <xdr:col>0</xdr:col>
      <xdr:colOff>34638</xdr:colOff>
      <xdr:row>71</xdr:row>
      <xdr:rowOff>33770</xdr:rowOff>
    </xdr:from>
    <xdr:to>
      <xdr:col>0</xdr:col>
      <xdr:colOff>1123950</xdr:colOff>
      <xdr:row>71</xdr:row>
      <xdr:rowOff>681770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638" y="43277270"/>
          <a:ext cx="1089312" cy="648000"/>
        </a:xfrm>
        <a:prstGeom prst="rect">
          <a:avLst/>
        </a:prstGeom>
      </xdr:spPr>
    </xdr:pic>
    <xdr:clientData/>
  </xdr:twoCellAnchor>
  <xdr:twoCellAnchor>
    <xdr:from>
      <xdr:col>0</xdr:col>
      <xdr:colOff>66674</xdr:colOff>
      <xdr:row>73</xdr:row>
      <xdr:rowOff>38100</xdr:rowOff>
    </xdr:from>
    <xdr:to>
      <xdr:col>0</xdr:col>
      <xdr:colOff>1142999</xdr:colOff>
      <xdr:row>73</xdr:row>
      <xdr:rowOff>686100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6674" y="44138850"/>
          <a:ext cx="1076325" cy="64800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74</xdr:row>
      <xdr:rowOff>38100</xdr:rowOff>
    </xdr:from>
    <xdr:to>
      <xdr:col>0</xdr:col>
      <xdr:colOff>1123950</xdr:colOff>
      <xdr:row>74</xdr:row>
      <xdr:rowOff>686100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6200" y="44853225"/>
          <a:ext cx="1047750" cy="64800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76</xdr:row>
      <xdr:rowOff>38100</xdr:rowOff>
    </xdr:from>
    <xdr:to>
      <xdr:col>1</xdr:col>
      <xdr:colOff>0</xdr:colOff>
      <xdr:row>76</xdr:row>
      <xdr:rowOff>686100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6200" y="46281975"/>
          <a:ext cx="1076325" cy="648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77</xdr:row>
      <xdr:rowOff>38100</xdr:rowOff>
    </xdr:from>
    <xdr:to>
      <xdr:col>0</xdr:col>
      <xdr:colOff>1104900</xdr:colOff>
      <xdr:row>77</xdr:row>
      <xdr:rowOff>686100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7150" y="46996350"/>
          <a:ext cx="1047750" cy="648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78</xdr:row>
      <xdr:rowOff>38100</xdr:rowOff>
    </xdr:from>
    <xdr:to>
      <xdr:col>0</xdr:col>
      <xdr:colOff>1099964</xdr:colOff>
      <xdr:row>78</xdr:row>
      <xdr:rowOff>686100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7150" y="46567725"/>
          <a:ext cx="1042814" cy="648000"/>
        </a:xfrm>
        <a:prstGeom prst="rect">
          <a:avLst/>
        </a:prstGeom>
      </xdr:spPr>
    </xdr:pic>
    <xdr:clientData/>
  </xdr:twoCellAnchor>
  <xdr:twoCellAnchor>
    <xdr:from>
      <xdr:col>0</xdr:col>
      <xdr:colOff>38102</xdr:colOff>
      <xdr:row>79</xdr:row>
      <xdr:rowOff>38100</xdr:rowOff>
    </xdr:from>
    <xdr:to>
      <xdr:col>0</xdr:col>
      <xdr:colOff>1176272</xdr:colOff>
      <xdr:row>79</xdr:row>
      <xdr:rowOff>686100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8102" y="47282100"/>
          <a:ext cx="1138170" cy="648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80</xdr:row>
      <xdr:rowOff>28575</xdr:rowOff>
    </xdr:from>
    <xdr:to>
      <xdr:col>0</xdr:col>
      <xdr:colOff>1120216</xdr:colOff>
      <xdr:row>80</xdr:row>
      <xdr:rowOff>676575</xdr:rowOff>
    </xdr:to>
    <xdr:pic>
      <xdr:nvPicPr>
        <xdr:cNvPr id="71" name="Рисунок 70"/>
        <xdr:cNvPicPr>
          <a:picLocks noChangeAspect="1"/>
        </xdr:cNvPicPr>
      </xdr:nvPicPr>
      <xdr:blipFill rotWithShape="1"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7150" y="47986950"/>
          <a:ext cx="1063066" cy="64800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81</xdr:row>
      <xdr:rowOff>38100</xdr:rowOff>
    </xdr:from>
    <xdr:to>
      <xdr:col>1</xdr:col>
      <xdr:colOff>8659</xdr:colOff>
      <xdr:row>81</xdr:row>
      <xdr:rowOff>686100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6675" y="49455532"/>
          <a:ext cx="989734" cy="648000"/>
        </a:xfrm>
        <a:prstGeom prst="rect">
          <a:avLst/>
        </a:prstGeom>
      </xdr:spPr>
    </xdr:pic>
    <xdr:clientData/>
  </xdr:twoCellAnchor>
  <xdr:twoCellAnchor>
    <xdr:from>
      <xdr:col>0</xdr:col>
      <xdr:colOff>38101</xdr:colOff>
      <xdr:row>82</xdr:row>
      <xdr:rowOff>38100</xdr:rowOff>
    </xdr:from>
    <xdr:to>
      <xdr:col>0</xdr:col>
      <xdr:colOff>1162384</xdr:colOff>
      <xdr:row>82</xdr:row>
      <xdr:rowOff>686100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8101" y="49425225"/>
          <a:ext cx="1124283" cy="64800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83</xdr:row>
      <xdr:rowOff>28575</xdr:rowOff>
    </xdr:from>
    <xdr:to>
      <xdr:col>0</xdr:col>
      <xdr:colOff>1133474</xdr:colOff>
      <xdr:row>83</xdr:row>
      <xdr:rowOff>676575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6675" y="51273075"/>
          <a:ext cx="1066799" cy="648000"/>
        </a:xfrm>
        <a:prstGeom prst="rect">
          <a:avLst/>
        </a:prstGeom>
      </xdr:spPr>
    </xdr:pic>
    <xdr:clientData/>
  </xdr:twoCellAnchor>
  <xdr:twoCellAnchor>
    <xdr:from>
      <xdr:col>0</xdr:col>
      <xdr:colOff>76201</xdr:colOff>
      <xdr:row>84</xdr:row>
      <xdr:rowOff>38100</xdr:rowOff>
    </xdr:from>
    <xdr:to>
      <xdr:col>0</xdr:col>
      <xdr:colOff>1070856</xdr:colOff>
      <xdr:row>84</xdr:row>
      <xdr:rowOff>686100</xdr:rowOff>
    </xdr:to>
    <xdr:pic>
      <xdr:nvPicPr>
        <xdr:cNvPr id="75" name="Рисунок 74"/>
        <xdr:cNvPicPr>
          <a:picLocks noChangeAspect="1"/>
        </xdr:cNvPicPr>
      </xdr:nvPicPr>
      <xdr:blipFill rotWithShape="1"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6201" y="50853975"/>
          <a:ext cx="994655" cy="648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86</xdr:row>
      <xdr:rowOff>38100</xdr:rowOff>
    </xdr:from>
    <xdr:to>
      <xdr:col>0</xdr:col>
      <xdr:colOff>900362</xdr:colOff>
      <xdr:row>86</xdr:row>
      <xdr:rowOff>686100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7150" y="51711225"/>
          <a:ext cx="843212" cy="648000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87</xdr:row>
      <xdr:rowOff>38100</xdr:rowOff>
    </xdr:from>
    <xdr:to>
      <xdr:col>0</xdr:col>
      <xdr:colOff>928937</xdr:colOff>
      <xdr:row>87</xdr:row>
      <xdr:rowOff>686100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5725" y="52425600"/>
          <a:ext cx="843212" cy="64800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88</xdr:row>
      <xdr:rowOff>38100</xdr:rowOff>
    </xdr:from>
    <xdr:to>
      <xdr:col>0</xdr:col>
      <xdr:colOff>909887</xdr:colOff>
      <xdr:row>88</xdr:row>
      <xdr:rowOff>686100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6675" y="53139975"/>
          <a:ext cx="843212" cy="64800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89</xdr:row>
      <xdr:rowOff>38100</xdr:rowOff>
    </xdr:from>
    <xdr:to>
      <xdr:col>0</xdr:col>
      <xdr:colOff>919412</xdr:colOff>
      <xdr:row>89</xdr:row>
      <xdr:rowOff>686100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6200" y="53854350"/>
          <a:ext cx="843212" cy="64800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91</xdr:row>
      <xdr:rowOff>38100</xdr:rowOff>
    </xdr:from>
    <xdr:to>
      <xdr:col>0</xdr:col>
      <xdr:colOff>919412</xdr:colOff>
      <xdr:row>91</xdr:row>
      <xdr:rowOff>686100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6200" y="55425975"/>
          <a:ext cx="843212" cy="64800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92</xdr:row>
      <xdr:rowOff>38100</xdr:rowOff>
    </xdr:from>
    <xdr:to>
      <xdr:col>0</xdr:col>
      <xdr:colOff>909887</xdr:colOff>
      <xdr:row>92</xdr:row>
      <xdr:rowOff>686100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6675" y="56140350"/>
          <a:ext cx="843212" cy="64800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93</xdr:row>
      <xdr:rowOff>38100</xdr:rowOff>
    </xdr:from>
    <xdr:to>
      <xdr:col>0</xdr:col>
      <xdr:colOff>919412</xdr:colOff>
      <xdr:row>93</xdr:row>
      <xdr:rowOff>686100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6200" y="56854725"/>
          <a:ext cx="843212" cy="648000"/>
        </a:xfrm>
        <a:prstGeom prst="rect">
          <a:avLst/>
        </a:prstGeom>
      </xdr:spPr>
    </xdr:pic>
    <xdr:clientData/>
  </xdr:twoCellAnchor>
  <xdr:twoCellAnchor>
    <xdr:from>
      <xdr:col>0</xdr:col>
      <xdr:colOff>47669</xdr:colOff>
      <xdr:row>95</xdr:row>
      <xdr:rowOff>38099</xdr:rowOff>
    </xdr:from>
    <xdr:to>
      <xdr:col>1</xdr:col>
      <xdr:colOff>6817</xdr:colOff>
      <xdr:row>99</xdr:row>
      <xdr:rowOff>277091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7669" y="58521599"/>
          <a:ext cx="851034" cy="1381992"/>
        </a:xfrm>
        <a:prstGeom prst="rect">
          <a:avLst/>
        </a:prstGeom>
      </xdr:spPr>
    </xdr:pic>
    <xdr:clientData/>
  </xdr:twoCellAnchor>
  <xdr:twoCellAnchor>
    <xdr:from>
      <xdr:col>0</xdr:col>
      <xdr:colOff>57151</xdr:colOff>
      <xdr:row>101</xdr:row>
      <xdr:rowOff>28575</xdr:rowOff>
    </xdr:from>
    <xdr:to>
      <xdr:col>0</xdr:col>
      <xdr:colOff>1143000</xdr:colOff>
      <xdr:row>101</xdr:row>
      <xdr:rowOff>676575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7151" y="59702700"/>
          <a:ext cx="1085849" cy="648000"/>
        </a:xfrm>
        <a:prstGeom prst="rect">
          <a:avLst/>
        </a:prstGeom>
      </xdr:spPr>
    </xdr:pic>
    <xdr:clientData/>
  </xdr:twoCellAnchor>
  <xdr:twoCellAnchor>
    <xdr:from>
      <xdr:col>0</xdr:col>
      <xdr:colOff>66674</xdr:colOff>
      <xdr:row>102</xdr:row>
      <xdr:rowOff>38100</xdr:rowOff>
    </xdr:from>
    <xdr:to>
      <xdr:col>0</xdr:col>
      <xdr:colOff>1123949</xdr:colOff>
      <xdr:row>102</xdr:row>
      <xdr:rowOff>686100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6674" y="60426600"/>
          <a:ext cx="1057275" cy="648000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103</xdr:row>
      <xdr:rowOff>38100</xdr:rowOff>
    </xdr:from>
    <xdr:to>
      <xdr:col>0</xdr:col>
      <xdr:colOff>1133475</xdr:colOff>
      <xdr:row>103</xdr:row>
      <xdr:rowOff>686100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5725" y="61140975"/>
          <a:ext cx="1047750" cy="648000"/>
        </a:xfrm>
        <a:prstGeom prst="rect">
          <a:avLst/>
        </a:prstGeom>
      </xdr:spPr>
    </xdr:pic>
    <xdr:clientData/>
  </xdr:twoCellAnchor>
  <xdr:twoCellAnchor>
    <xdr:from>
      <xdr:col>0</xdr:col>
      <xdr:colOff>85726</xdr:colOff>
      <xdr:row>104</xdr:row>
      <xdr:rowOff>38100</xdr:rowOff>
    </xdr:from>
    <xdr:to>
      <xdr:col>0</xdr:col>
      <xdr:colOff>1114425</xdr:colOff>
      <xdr:row>104</xdr:row>
      <xdr:rowOff>686100</xdr:rowOff>
    </xdr:to>
    <xdr:pic>
      <xdr:nvPicPr>
        <xdr:cNvPr id="88" name="Рисунок 87"/>
        <xdr:cNvPicPr>
          <a:picLocks noChangeAspect="1"/>
        </xdr:cNvPicPr>
      </xdr:nvPicPr>
      <xdr:blipFill rotWithShape="1"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85726" y="61855350"/>
          <a:ext cx="1028699" cy="648000"/>
        </a:xfrm>
        <a:prstGeom prst="rect">
          <a:avLst/>
        </a:prstGeom>
      </xdr:spPr>
    </xdr:pic>
    <xdr:clientData/>
  </xdr:twoCellAnchor>
  <xdr:twoCellAnchor>
    <xdr:from>
      <xdr:col>0</xdr:col>
      <xdr:colOff>43295</xdr:colOff>
      <xdr:row>105</xdr:row>
      <xdr:rowOff>28575</xdr:rowOff>
    </xdr:from>
    <xdr:to>
      <xdr:col>1</xdr:col>
      <xdr:colOff>0</xdr:colOff>
      <xdr:row>105</xdr:row>
      <xdr:rowOff>676575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3295" y="62962848"/>
          <a:ext cx="848591" cy="648000"/>
        </a:xfrm>
        <a:prstGeom prst="rect">
          <a:avLst/>
        </a:prstGeom>
      </xdr:spPr>
    </xdr:pic>
    <xdr:clientData/>
  </xdr:twoCellAnchor>
  <xdr:twoCellAnchor>
    <xdr:from>
      <xdr:col>0</xdr:col>
      <xdr:colOff>38101</xdr:colOff>
      <xdr:row>106</xdr:row>
      <xdr:rowOff>47624</xdr:rowOff>
    </xdr:from>
    <xdr:to>
      <xdr:col>0</xdr:col>
      <xdr:colOff>1277081</xdr:colOff>
      <xdr:row>106</xdr:row>
      <xdr:rowOff>659624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8101" y="62293499"/>
          <a:ext cx="1238980" cy="6120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107</xdr:row>
      <xdr:rowOff>38100</xdr:rowOff>
    </xdr:from>
    <xdr:to>
      <xdr:col>0</xdr:col>
      <xdr:colOff>1172420</xdr:colOff>
      <xdr:row>107</xdr:row>
      <xdr:rowOff>686100</xdr:rowOff>
    </xdr:to>
    <xdr:pic>
      <xdr:nvPicPr>
        <xdr:cNvPr id="91" name="Рисунок 90"/>
        <xdr:cNvPicPr>
          <a:picLocks noChangeAspect="1"/>
        </xdr:cNvPicPr>
      </xdr:nvPicPr>
      <xdr:blipFill rotWithShape="1"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47624" y="62998350"/>
          <a:ext cx="1124796" cy="648000"/>
        </a:xfrm>
        <a:prstGeom prst="rect">
          <a:avLst/>
        </a:prstGeom>
      </xdr:spPr>
    </xdr:pic>
    <xdr:clientData/>
  </xdr:twoCellAnchor>
  <xdr:twoCellAnchor>
    <xdr:from>
      <xdr:col>0</xdr:col>
      <xdr:colOff>38102</xdr:colOff>
      <xdr:row>108</xdr:row>
      <xdr:rowOff>38100</xdr:rowOff>
    </xdr:from>
    <xdr:to>
      <xdr:col>0</xdr:col>
      <xdr:colOff>1278284</xdr:colOff>
      <xdr:row>108</xdr:row>
      <xdr:rowOff>686100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8102" y="63712725"/>
          <a:ext cx="1240182" cy="648000"/>
        </a:xfrm>
        <a:prstGeom prst="rect">
          <a:avLst/>
        </a:prstGeom>
      </xdr:spPr>
    </xdr:pic>
    <xdr:clientData/>
  </xdr:twoCellAnchor>
  <xdr:twoCellAnchor>
    <xdr:from>
      <xdr:col>0</xdr:col>
      <xdr:colOff>47626</xdr:colOff>
      <xdr:row>109</xdr:row>
      <xdr:rowOff>28574</xdr:rowOff>
    </xdr:from>
    <xdr:to>
      <xdr:col>0</xdr:col>
      <xdr:colOff>1123950</xdr:colOff>
      <xdr:row>109</xdr:row>
      <xdr:rowOff>676574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7626" y="65417699"/>
          <a:ext cx="1076324" cy="648000"/>
        </a:xfrm>
        <a:prstGeom prst="rect">
          <a:avLst/>
        </a:prstGeom>
      </xdr:spPr>
    </xdr:pic>
    <xdr:clientData/>
  </xdr:twoCellAnchor>
  <xdr:twoCellAnchor>
    <xdr:from>
      <xdr:col>0</xdr:col>
      <xdr:colOff>47632</xdr:colOff>
      <xdr:row>110</xdr:row>
      <xdr:rowOff>38100</xdr:rowOff>
    </xdr:from>
    <xdr:to>
      <xdr:col>0</xdr:col>
      <xdr:colOff>1065733</xdr:colOff>
      <xdr:row>110</xdr:row>
      <xdr:rowOff>686100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7632" y="65141475"/>
          <a:ext cx="1018101" cy="648000"/>
        </a:xfrm>
        <a:prstGeom prst="rect">
          <a:avLst/>
        </a:prstGeom>
      </xdr:spPr>
    </xdr:pic>
    <xdr:clientData/>
  </xdr:twoCellAnchor>
  <xdr:twoCellAnchor>
    <xdr:from>
      <xdr:col>0</xdr:col>
      <xdr:colOff>57151</xdr:colOff>
      <xdr:row>112</xdr:row>
      <xdr:rowOff>28575</xdr:rowOff>
    </xdr:from>
    <xdr:to>
      <xdr:col>0</xdr:col>
      <xdr:colOff>1114425</xdr:colOff>
      <xdr:row>112</xdr:row>
      <xdr:rowOff>676575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7151" y="66989325"/>
          <a:ext cx="1057274" cy="648000"/>
        </a:xfrm>
        <a:prstGeom prst="rect">
          <a:avLst/>
        </a:prstGeom>
      </xdr:spPr>
    </xdr:pic>
    <xdr:clientData/>
  </xdr:twoCellAnchor>
  <xdr:twoCellAnchor>
    <xdr:from>
      <xdr:col>0</xdr:col>
      <xdr:colOff>66674</xdr:colOff>
      <xdr:row>113</xdr:row>
      <xdr:rowOff>38100</xdr:rowOff>
    </xdr:from>
    <xdr:to>
      <xdr:col>0</xdr:col>
      <xdr:colOff>1123949</xdr:colOff>
      <xdr:row>113</xdr:row>
      <xdr:rowOff>686100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6674" y="67713225"/>
          <a:ext cx="1057275" cy="648000"/>
        </a:xfrm>
        <a:prstGeom prst="rect">
          <a:avLst/>
        </a:prstGeom>
      </xdr:spPr>
    </xdr:pic>
    <xdr:clientData/>
  </xdr:twoCellAnchor>
  <xdr:twoCellAnchor>
    <xdr:from>
      <xdr:col>0</xdr:col>
      <xdr:colOff>66674</xdr:colOff>
      <xdr:row>114</xdr:row>
      <xdr:rowOff>38100</xdr:rowOff>
    </xdr:from>
    <xdr:to>
      <xdr:col>0</xdr:col>
      <xdr:colOff>1104899</xdr:colOff>
      <xdr:row>114</xdr:row>
      <xdr:rowOff>686100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6674" y="68427600"/>
          <a:ext cx="1038225" cy="648000"/>
        </a:xfrm>
        <a:prstGeom prst="rect">
          <a:avLst/>
        </a:prstGeom>
      </xdr:spPr>
    </xdr:pic>
    <xdr:clientData/>
  </xdr:twoCellAnchor>
  <xdr:twoCellAnchor>
    <xdr:from>
      <xdr:col>0</xdr:col>
      <xdr:colOff>57151</xdr:colOff>
      <xdr:row>115</xdr:row>
      <xdr:rowOff>38100</xdr:rowOff>
    </xdr:from>
    <xdr:to>
      <xdr:col>0</xdr:col>
      <xdr:colOff>1104900</xdr:colOff>
      <xdr:row>115</xdr:row>
      <xdr:rowOff>686100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7151" y="69141975"/>
          <a:ext cx="1047749" cy="648000"/>
        </a:xfrm>
        <a:prstGeom prst="rect">
          <a:avLst/>
        </a:prstGeom>
      </xdr:spPr>
    </xdr:pic>
    <xdr:clientData/>
  </xdr:twoCellAnchor>
  <xdr:twoCellAnchor>
    <xdr:from>
      <xdr:col>0</xdr:col>
      <xdr:colOff>76250</xdr:colOff>
      <xdr:row>117</xdr:row>
      <xdr:rowOff>28575</xdr:rowOff>
    </xdr:from>
    <xdr:to>
      <xdr:col>0</xdr:col>
      <xdr:colOff>1123950</xdr:colOff>
      <xdr:row>117</xdr:row>
      <xdr:rowOff>676575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6250" y="69989700"/>
          <a:ext cx="1047700" cy="648000"/>
        </a:xfrm>
        <a:prstGeom prst="rect">
          <a:avLst/>
        </a:prstGeom>
      </xdr:spPr>
    </xdr:pic>
    <xdr:clientData/>
  </xdr:twoCellAnchor>
  <xdr:twoCellAnchor>
    <xdr:from>
      <xdr:col>0</xdr:col>
      <xdr:colOff>57151</xdr:colOff>
      <xdr:row>118</xdr:row>
      <xdr:rowOff>28575</xdr:rowOff>
    </xdr:from>
    <xdr:to>
      <xdr:col>0</xdr:col>
      <xdr:colOff>1165534</xdr:colOff>
      <xdr:row>118</xdr:row>
      <xdr:rowOff>676575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7151" y="69703950"/>
          <a:ext cx="1108383" cy="648000"/>
        </a:xfrm>
        <a:prstGeom prst="rect">
          <a:avLst/>
        </a:prstGeom>
      </xdr:spPr>
    </xdr:pic>
    <xdr:clientData/>
  </xdr:twoCellAnchor>
  <xdr:twoCellAnchor>
    <xdr:from>
      <xdr:col>0</xdr:col>
      <xdr:colOff>38131</xdr:colOff>
      <xdr:row>119</xdr:row>
      <xdr:rowOff>28575</xdr:rowOff>
    </xdr:from>
    <xdr:to>
      <xdr:col>0</xdr:col>
      <xdr:colOff>1281956</xdr:colOff>
      <xdr:row>119</xdr:row>
      <xdr:rowOff>676575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8131" y="70418325"/>
          <a:ext cx="1243825" cy="648000"/>
        </a:xfrm>
        <a:prstGeom prst="rect">
          <a:avLst/>
        </a:prstGeom>
      </xdr:spPr>
    </xdr:pic>
    <xdr:clientData/>
  </xdr:twoCellAnchor>
  <xdr:twoCellAnchor>
    <xdr:from>
      <xdr:col>0</xdr:col>
      <xdr:colOff>47626</xdr:colOff>
      <xdr:row>120</xdr:row>
      <xdr:rowOff>38100</xdr:rowOff>
    </xdr:from>
    <xdr:to>
      <xdr:col>0</xdr:col>
      <xdr:colOff>1133475</xdr:colOff>
      <xdr:row>120</xdr:row>
      <xdr:rowOff>686100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7626" y="72142350"/>
          <a:ext cx="1085849" cy="64800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121</xdr:row>
      <xdr:rowOff>28575</xdr:rowOff>
    </xdr:from>
    <xdr:to>
      <xdr:col>0</xdr:col>
      <xdr:colOff>1114443</xdr:colOff>
      <xdr:row>121</xdr:row>
      <xdr:rowOff>676575</xdr:rowOff>
    </xdr:to>
    <xdr:pic>
      <xdr:nvPicPr>
        <xdr:cNvPr id="103" name="Рисунок 102"/>
        <xdr:cNvPicPr>
          <a:picLocks noChangeAspect="1"/>
        </xdr:cNvPicPr>
      </xdr:nvPicPr>
      <xdr:blipFill rotWithShape="1"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66675" y="71847075"/>
          <a:ext cx="1047768" cy="648000"/>
        </a:xfrm>
        <a:prstGeom prst="rect">
          <a:avLst/>
        </a:prstGeom>
      </xdr:spPr>
    </xdr:pic>
    <xdr:clientData/>
  </xdr:twoCellAnchor>
  <xdr:twoCellAnchor>
    <xdr:from>
      <xdr:col>0</xdr:col>
      <xdr:colOff>57149</xdr:colOff>
      <xdr:row>122</xdr:row>
      <xdr:rowOff>38100</xdr:rowOff>
    </xdr:from>
    <xdr:to>
      <xdr:col>0</xdr:col>
      <xdr:colOff>1133474</xdr:colOff>
      <xdr:row>122</xdr:row>
      <xdr:rowOff>686100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7149" y="73571100"/>
          <a:ext cx="1076325" cy="648000"/>
        </a:xfrm>
        <a:prstGeom prst="rect">
          <a:avLst/>
        </a:prstGeom>
      </xdr:spPr>
    </xdr:pic>
    <xdr:clientData/>
  </xdr:twoCellAnchor>
  <xdr:twoCellAnchor>
    <xdr:from>
      <xdr:col>0</xdr:col>
      <xdr:colOff>47735</xdr:colOff>
      <xdr:row>123</xdr:row>
      <xdr:rowOff>38100</xdr:rowOff>
    </xdr:from>
    <xdr:to>
      <xdr:col>0</xdr:col>
      <xdr:colOff>1133475</xdr:colOff>
      <xdr:row>123</xdr:row>
      <xdr:rowOff>686100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7735" y="74285475"/>
          <a:ext cx="1085740" cy="648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124</xdr:row>
      <xdr:rowOff>28575</xdr:rowOff>
    </xdr:from>
    <xdr:to>
      <xdr:col>0</xdr:col>
      <xdr:colOff>1028286</xdr:colOff>
      <xdr:row>124</xdr:row>
      <xdr:rowOff>676575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7150" y="73990200"/>
          <a:ext cx="971136" cy="648000"/>
        </a:xfrm>
        <a:prstGeom prst="rect">
          <a:avLst/>
        </a:prstGeom>
      </xdr:spPr>
    </xdr:pic>
    <xdr:clientData/>
  </xdr:twoCellAnchor>
  <xdr:twoCellAnchor>
    <xdr:from>
      <xdr:col>0</xdr:col>
      <xdr:colOff>38097</xdr:colOff>
      <xdr:row>125</xdr:row>
      <xdr:rowOff>38099</xdr:rowOff>
    </xdr:from>
    <xdr:to>
      <xdr:col>0</xdr:col>
      <xdr:colOff>1276891</xdr:colOff>
      <xdr:row>125</xdr:row>
      <xdr:rowOff>686099</xdr:rowOff>
    </xdr:to>
    <xdr:pic>
      <xdr:nvPicPr>
        <xdr:cNvPr id="108" name="Рисунок 107"/>
        <xdr:cNvPicPr>
          <a:picLocks noChangeAspect="1"/>
        </xdr:cNvPicPr>
      </xdr:nvPicPr>
      <xdr:blipFill rotWithShape="1"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8097" y="74714099"/>
          <a:ext cx="1238794" cy="648000"/>
        </a:xfrm>
        <a:prstGeom prst="rect">
          <a:avLst/>
        </a:prstGeom>
      </xdr:spPr>
    </xdr:pic>
    <xdr:clientData/>
  </xdr:twoCellAnchor>
  <xdr:twoCellAnchor>
    <xdr:from>
      <xdr:col>0</xdr:col>
      <xdr:colOff>47627</xdr:colOff>
      <xdr:row>126</xdr:row>
      <xdr:rowOff>28574</xdr:rowOff>
    </xdr:from>
    <xdr:to>
      <xdr:col>0</xdr:col>
      <xdr:colOff>960871</xdr:colOff>
      <xdr:row>126</xdr:row>
      <xdr:rowOff>676574</xdr:rowOff>
    </xdr:to>
    <xdr:pic>
      <xdr:nvPicPr>
        <xdr:cNvPr id="109" name="Рисунок 108"/>
        <xdr:cNvPicPr>
          <a:picLocks noChangeAspect="1"/>
        </xdr:cNvPicPr>
      </xdr:nvPicPr>
      <xdr:blipFill rotWithShape="1"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47627" y="75418949"/>
          <a:ext cx="913244" cy="648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127</xdr:row>
      <xdr:rowOff>28575</xdr:rowOff>
    </xdr:from>
    <xdr:to>
      <xdr:col>0</xdr:col>
      <xdr:colOff>865909</xdr:colOff>
      <xdr:row>127</xdr:row>
      <xdr:rowOff>676575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7625" y="77631348"/>
          <a:ext cx="818284" cy="648000"/>
        </a:xfrm>
        <a:prstGeom prst="rect">
          <a:avLst/>
        </a:prstGeom>
      </xdr:spPr>
    </xdr:pic>
    <xdr:clientData/>
  </xdr:twoCellAnchor>
  <xdr:twoCellAnchor>
    <xdr:from>
      <xdr:col>0</xdr:col>
      <xdr:colOff>39690</xdr:colOff>
      <xdr:row>129</xdr:row>
      <xdr:rowOff>39690</xdr:rowOff>
    </xdr:from>
    <xdr:to>
      <xdr:col>0</xdr:col>
      <xdr:colOff>903690</xdr:colOff>
      <xdr:row>129</xdr:row>
      <xdr:rowOff>687690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9690" y="2706690"/>
          <a:ext cx="864000" cy="648000"/>
        </a:xfrm>
        <a:prstGeom prst="rect">
          <a:avLst/>
        </a:prstGeom>
      </xdr:spPr>
    </xdr:pic>
    <xdr:clientData/>
  </xdr:twoCellAnchor>
  <xdr:twoCellAnchor>
    <xdr:from>
      <xdr:col>0</xdr:col>
      <xdr:colOff>47627</xdr:colOff>
      <xdr:row>130</xdr:row>
      <xdr:rowOff>39690</xdr:rowOff>
    </xdr:from>
    <xdr:to>
      <xdr:col>0</xdr:col>
      <xdr:colOff>865908</xdr:colOff>
      <xdr:row>130</xdr:row>
      <xdr:rowOff>687690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7627" y="79227076"/>
          <a:ext cx="818281" cy="648000"/>
        </a:xfrm>
        <a:prstGeom prst="rect">
          <a:avLst/>
        </a:prstGeom>
      </xdr:spPr>
    </xdr:pic>
    <xdr:clientData/>
  </xdr:twoCellAnchor>
  <xdr:twoCellAnchor>
    <xdr:from>
      <xdr:col>0</xdr:col>
      <xdr:colOff>39690</xdr:colOff>
      <xdr:row>131</xdr:row>
      <xdr:rowOff>39690</xdr:rowOff>
    </xdr:from>
    <xdr:to>
      <xdr:col>0</xdr:col>
      <xdr:colOff>1011690</xdr:colOff>
      <xdr:row>131</xdr:row>
      <xdr:rowOff>687690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9690" y="4135440"/>
          <a:ext cx="972000" cy="648000"/>
        </a:xfrm>
        <a:prstGeom prst="rect">
          <a:avLst/>
        </a:prstGeom>
      </xdr:spPr>
    </xdr:pic>
    <xdr:clientData/>
  </xdr:twoCellAnchor>
  <xdr:twoCellAnchor>
    <xdr:from>
      <xdr:col>0</xdr:col>
      <xdr:colOff>39690</xdr:colOff>
      <xdr:row>132</xdr:row>
      <xdr:rowOff>31752</xdr:rowOff>
    </xdr:from>
    <xdr:to>
      <xdr:col>0</xdr:col>
      <xdr:colOff>1017776</xdr:colOff>
      <xdr:row>132</xdr:row>
      <xdr:rowOff>679752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9690" y="4841877"/>
          <a:ext cx="978086" cy="648000"/>
        </a:xfrm>
        <a:prstGeom prst="rect">
          <a:avLst/>
        </a:prstGeom>
      </xdr:spPr>
    </xdr:pic>
    <xdr:clientData/>
  </xdr:twoCellAnchor>
  <xdr:twoCellAnchor>
    <xdr:from>
      <xdr:col>0</xdr:col>
      <xdr:colOff>31751</xdr:colOff>
      <xdr:row>133</xdr:row>
      <xdr:rowOff>31752</xdr:rowOff>
    </xdr:from>
    <xdr:to>
      <xdr:col>0</xdr:col>
      <xdr:colOff>865908</xdr:colOff>
      <xdr:row>133</xdr:row>
      <xdr:rowOff>679752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1751" y="81375252"/>
          <a:ext cx="834157" cy="648000"/>
        </a:xfrm>
        <a:prstGeom prst="rect">
          <a:avLst/>
        </a:prstGeom>
      </xdr:spPr>
    </xdr:pic>
    <xdr:clientData/>
  </xdr:twoCellAnchor>
  <xdr:twoCellAnchor>
    <xdr:from>
      <xdr:col>0</xdr:col>
      <xdr:colOff>39690</xdr:colOff>
      <xdr:row>134</xdr:row>
      <xdr:rowOff>31752</xdr:rowOff>
    </xdr:from>
    <xdr:to>
      <xdr:col>0</xdr:col>
      <xdr:colOff>865909</xdr:colOff>
      <xdr:row>134</xdr:row>
      <xdr:rowOff>679752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9690" y="82093957"/>
          <a:ext cx="826219" cy="648000"/>
        </a:xfrm>
        <a:prstGeom prst="rect">
          <a:avLst/>
        </a:prstGeom>
      </xdr:spPr>
    </xdr:pic>
    <xdr:clientData/>
  </xdr:twoCellAnchor>
  <xdr:twoCellAnchor>
    <xdr:from>
      <xdr:col>0</xdr:col>
      <xdr:colOff>39690</xdr:colOff>
      <xdr:row>135</xdr:row>
      <xdr:rowOff>31752</xdr:rowOff>
    </xdr:from>
    <xdr:to>
      <xdr:col>0</xdr:col>
      <xdr:colOff>857250</xdr:colOff>
      <xdr:row>135</xdr:row>
      <xdr:rowOff>679752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9690" y="82812661"/>
          <a:ext cx="817560" cy="648000"/>
        </a:xfrm>
        <a:prstGeom prst="rect">
          <a:avLst/>
        </a:prstGeom>
      </xdr:spPr>
    </xdr:pic>
    <xdr:clientData/>
  </xdr:twoCellAnchor>
  <xdr:twoCellAnchor>
    <xdr:from>
      <xdr:col>0</xdr:col>
      <xdr:colOff>39690</xdr:colOff>
      <xdr:row>136</xdr:row>
      <xdr:rowOff>31752</xdr:rowOff>
    </xdr:from>
    <xdr:to>
      <xdr:col>0</xdr:col>
      <xdr:colOff>874568</xdr:colOff>
      <xdr:row>136</xdr:row>
      <xdr:rowOff>679752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9690" y="83531366"/>
          <a:ext cx="834878" cy="648000"/>
        </a:xfrm>
        <a:prstGeom prst="rect">
          <a:avLst/>
        </a:prstGeom>
      </xdr:spPr>
    </xdr:pic>
    <xdr:clientData/>
  </xdr:twoCellAnchor>
  <xdr:twoCellAnchor>
    <xdr:from>
      <xdr:col>0</xdr:col>
      <xdr:colOff>47628</xdr:colOff>
      <xdr:row>137</xdr:row>
      <xdr:rowOff>31752</xdr:rowOff>
    </xdr:from>
    <xdr:to>
      <xdr:col>0</xdr:col>
      <xdr:colOff>911628</xdr:colOff>
      <xdr:row>137</xdr:row>
      <xdr:rowOff>679752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7628" y="8413752"/>
          <a:ext cx="864000" cy="648000"/>
        </a:xfrm>
        <a:prstGeom prst="rect">
          <a:avLst/>
        </a:prstGeom>
      </xdr:spPr>
    </xdr:pic>
    <xdr:clientData/>
  </xdr:twoCellAnchor>
  <xdr:twoCellAnchor>
    <xdr:from>
      <xdr:col>0</xdr:col>
      <xdr:colOff>63503</xdr:colOff>
      <xdr:row>138</xdr:row>
      <xdr:rowOff>31752</xdr:rowOff>
    </xdr:from>
    <xdr:to>
      <xdr:col>0</xdr:col>
      <xdr:colOff>883226</xdr:colOff>
      <xdr:row>138</xdr:row>
      <xdr:rowOff>679752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3503" y="84968775"/>
          <a:ext cx="819723" cy="648000"/>
        </a:xfrm>
        <a:prstGeom prst="rect">
          <a:avLst/>
        </a:prstGeom>
      </xdr:spPr>
    </xdr:pic>
    <xdr:clientData/>
  </xdr:twoCellAnchor>
  <xdr:twoCellAnchor>
    <xdr:from>
      <xdr:col>0</xdr:col>
      <xdr:colOff>47628</xdr:colOff>
      <xdr:row>139</xdr:row>
      <xdr:rowOff>31752</xdr:rowOff>
    </xdr:from>
    <xdr:to>
      <xdr:col>0</xdr:col>
      <xdr:colOff>911628</xdr:colOff>
      <xdr:row>139</xdr:row>
      <xdr:rowOff>679752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7628" y="9842502"/>
          <a:ext cx="864000" cy="648000"/>
        </a:xfrm>
        <a:prstGeom prst="rect">
          <a:avLst/>
        </a:prstGeom>
      </xdr:spPr>
    </xdr:pic>
    <xdr:clientData/>
  </xdr:twoCellAnchor>
  <xdr:twoCellAnchor>
    <xdr:from>
      <xdr:col>0</xdr:col>
      <xdr:colOff>39689</xdr:colOff>
      <xdr:row>140</xdr:row>
      <xdr:rowOff>31752</xdr:rowOff>
    </xdr:from>
    <xdr:to>
      <xdr:col>0</xdr:col>
      <xdr:colOff>883226</xdr:colOff>
      <xdr:row>140</xdr:row>
      <xdr:rowOff>679752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9689" y="86406184"/>
          <a:ext cx="843537" cy="648000"/>
        </a:xfrm>
        <a:prstGeom prst="rect">
          <a:avLst/>
        </a:prstGeom>
      </xdr:spPr>
    </xdr:pic>
    <xdr:clientData/>
  </xdr:twoCellAnchor>
  <xdr:twoCellAnchor>
    <xdr:from>
      <xdr:col>0</xdr:col>
      <xdr:colOff>47628</xdr:colOff>
      <xdr:row>141</xdr:row>
      <xdr:rowOff>39690</xdr:rowOff>
    </xdr:from>
    <xdr:to>
      <xdr:col>0</xdr:col>
      <xdr:colOff>911628</xdr:colOff>
      <xdr:row>141</xdr:row>
      <xdr:rowOff>687690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7628" y="11279190"/>
          <a:ext cx="864000" cy="648000"/>
        </a:xfrm>
        <a:prstGeom prst="rect">
          <a:avLst/>
        </a:prstGeom>
      </xdr:spPr>
    </xdr:pic>
    <xdr:clientData/>
  </xdr:twoCellAnchor>
  <xdr:twoCellAnchor>
    <xdr:from>
      <xdr:col>0</xdr:col>
      <xdr:colOff>47628</xdr:colOff>
      <xdr:row>142</xdr:row>
      <xdr:rowOff>39690</xdr:rowOff>
    </xdr:from>
    <xdr:to>
      <xdr:col>0</xdr:col>
      <xdr:colOff>912050</xdr:colOff>
      <xdr:row>142</xdr:row>
      <xdr:rowOff>687690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7628" y="11993565"/>
          <a:ext cx="864422" cy="648000"/>
        </a:xfrm>
        <a:prstGeom prst="rect">
          <a:avLst/>
        </a:prstGeom>
      </xdr:spPr>
    </xdr:pic>
    <xdr:clientData/>
  </xdr:twoCellAnchor>
  <xdr:twoCellAnchor>
    <xdr:from>
      <xdr:col>0</xdr:col>
      <xdr:colOff>55565</xdr:colOff>
      <xdr:row>143</xdr:row>
      <xdr:rowOff>31752</xdr:rowOff>
    </xdr:from>
    <xdr:to>
      <xdr:col>0</xdr:col>
      <xdr:colOff>883226</xdr:colOff>
      <xdr:row>143</xdr:row>
      <xdr:rowOff>679752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5565" y="88562297"/>
          <a:ext cx="827661" cy="648000"/>
        </a:xfrm>
        <a:prstGeom prst="rect">
          <a:avLst/>
        </a:prstGeom>
      </xdr:spPr>
    </xdr:pic>
    <xdr:clientData/>
  </xdr:twoCellAnchor>
  <xdr:twoCellAnchor>
    <xdr:from>
      <xdr:col>0</xdr:col>
      <xdr:colOff>47628</xdr:colOff>
      <xdr:row>144</xdr:row>
      <xdr:rowOff>31752</xdr:rowOff>
    </xdr:from>
    <xdr:to>
      <xdr:col>0</xdr:col>
      <xdr:colOff>911628</xdr:colOff>
      <xdr:row>144</xdr:row>
      <xdr:rowOff>679752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7628" y="13414377"/>
          <a:ext cx="864000" cy="648000"/>
        </a:xfrm>
        <a:prstGeom prst="rect">
          <a:avLst/>
        </a:prstGeom>
      </xdr:spPr>
    </xdr:pic>
    <xdr:clientData/>
  </xdr:twoCellAnchor>
  <xdr:twoCellAnchor>
    <xdr:from>
      <xdr:col>0</xdr:col>
      <xdr:colOff>43962</xdr:colOff>
      <xdr:row>145</xdr:row>
      <xdr:rowOff>36635</xdr:rowOff>
    </xdr:from>
    <xdr:to>
      <xdr:col>0</xdr:col>
      <xdr:colOff>1179635</xdr:colOff>
      <xdr:row>145</xdr:row>
      <xdr:rowOff>684635</xdr:rowOff>
    </xdr:to>
    <xdr:pic>
      <xdr:nvPicPr>
        <xdr:cNvPr id="128" name="Рисунок 127"/>
        <xdr:cNvPicPr>
          <a:picLocks noChangeAspect="1"/>
        </xdr:cNvPicPr>
      </xdr:nvPicPr>
      <xdr:blipFill rotWithShape="1"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43962" y="14250866"/>
          <a:ext cx="1135673" cy="648000"/>
        </a:xfrm>
        <a:prstGeom prst="rect">
          <a:avLst/>
        </a:prstGeom>
      </xdr:spPr>
    </xdr:pic>
    <xdr:clientData/>
  </xdr:twoCellAnchor>
  <xdr:twoCellAnchor>
    <xdr:from>
      <xdr:col>0</xdr:col>
      <xdr:colOff>51289</xdr:colOff>
      <xdr:row>146</xdr:row>
      <xdr:rowOff>36635</xdr:rowOff>
    </xdr:from>
    <xdr:to>
      <xdr:col>0</xdr:col>
      <xdr:colOff>1022815</xdr:colOff>
      <xdr:row>146</xdr:row>
      <xdr:rowOff>684635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1289" y="14968904"/>
          <a:ext cx="971526" cy="648000"/>
        </a:xfrm>
        <a:prstGeom prst="rect">
          <a:avLst/>
        </a:prstGeom>
      </xdr:spPr>
    </xdr:pic>
    <xdr:clientData/>
  </xdr:twoCellAnchor>
  <xdr:twoCellAnchor>
    <xdr:from>
      <xdr:col>0</xdr:col>
      <xdr:colOff>58615</xdr:colOff>
      <xdr:row>147</xdr:row>
      <xdr:rowOff>36635</xdr:rowOff>
    </xdr:from>
    <xdr:to>
      <xdr:col>0</xdr:col>
      <xdr:colOff>883226</xdr:colOff>
      <xdr:row>147</xdr:row>
      <xdr:rowOff>684635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8615" y="91441999"/>
          <a:ext cx="824611" cy="648000"/>
        </a:xfrm>
        <a:prstGeom prst="rect">
          <a:avLst/>
        </a:prstGeom>
      </xdr:spPr>
    </xdr:pic>
    <xdr:clientData/>
  </xdr:twoCellAnchor>
  <xdr:twoCellAnchor>
    <xdr:from>
      <xdr:col>0</xdr:col>
      <xdr:colOff>43962</xdr:colOff>
      <xdr:row>148</xdr:row>
      <xdr:rowOff>36635</xdr:rowOff>
    </xdr:from>
    <xdr:to>
      <xdr:col>0</xdr:col>
      <xdr:colOff>1015962</xdr:colOff>
      <xdr:row>148</xdr:row>
      <xdr:rowOff>684635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3962" y="16404981"/>
          <a:ext cx="972000" cy="648000"/>
        </a:xfrm>
        <a:prstGeom prst="rect">
          <a:avLst/>
        </a:prstGeom>
      </xdr:spPr>
    </xdr:pic>
    <xdr:clientData/>
  </xdr:twoCellAnchor>
  <xdr:twoCellAnchor>
    <xdr:from>
      <xdr:col>0</xdr:col>
      <xdr:colOff>51289</xdr:colOff>
      <xdr:row>149</xdr:row>
      <xdr:rowOff>36635</xdr:rowOff>
    </xdr:from>
    <xdr:to>
      <xdr:col>0</xdr:col>
      <xdr:colOff>865909</xdr:colOff>
      <xdr:row>149</xdr:row>
      <xdr:rowOff>684635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1289" y="92879408"/>
          <a:ext cx="814620" cy="648000"/>
        </a:xfrm>
        <a:prstGeom prst="rect">
          <a:avLst/>
        </a:prstGeom>
      </xdr:spPr>
    </xdr:pic>
    <xdr:clientData/>
  </xdr:twoCellAnchor>
  <xdr:twoCellAnchor>
    <xdr:from>
      <xdr:col>0</xdr:col>
      <xdr:colOff>65942</xdr:colOff>
      <xdr:row>150</xdr:row>
      <xdr:rowOff>36635</xdr:rowOff>
    </xdr:from>
    <xdr:to>
      <xdr:col>0</xdr:col>
      <xdr:colOff>857249</xdr:colOff>
      <xdr:row>150</xdr:row>
      <xdr:rowOff>684635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5942" y="93598112"/>
          <a:ext cx="791307" cy="648000"/>
        </a:xfrm>
        <a:prstGeom prst="rect">
          <a:avLst/>
        </a:prstGeom>
      </xdr:spPr>
    </xdr:pic>
    <xdr:clientData/>
  </xdr:twoCellAnchor>
  <xdr:twoCellAnchor>
    <xdr:from>
      <xdr:col>0</xdr:col>
      <xdr:colOff>36635</xdr:colOff>
      <xdr:row>151</xdr:row>
      <xdr:rowOff>36635</xdr:rowOff>
    </xdr:from>
    <xdr:to>
      <xdr:col>0</xdr:col>
      <xdr:colOff>865909</xdr:colOff>
      <xdr:row>151</xdr:row>
      <xdr:rowOff>684635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6635" y="94316817"/>
          <a:ext cx="829274" cy="648000"/>
        </a:xfrm>
        <a:prstGeom prst="rect">
          <a:avLst/>
        </a:prstGeom>
      </xdr:spPr>
    </xdr:pic>
    <xdr:clientData/>
  </xdr:twoCellAnchor>
  <xdr:twoCellAnchor>
    <xdr:from>
      <xdr:col>0</xdr:col>
      <xdr:colOff>34636</xdr:colOff>
      <xdr:row>153</xdr:row>
      <xdr:rowOff>34636</xdr:rowOff>
    </xdr:from>
    <xdr:to>
      <xdr:col>0</xdr:col>
      <xdr:colOff>898636</xdr:colOff>
      <xdr:row>153</xdr:row>
      <xdr:rowOff>682636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636" y="2918113"/>
          <a:ext cx="864000" cy="648000"/>
        </a:xfrm>
        <a:prstGeom prst="rect">
          <a:avLst/>
        </a:prstGeom>
      </xdr:spPr>
    </xdr:pic>
    <xdr:clientData/>
  </xdr:twoCellAnchor>
  <xdr:twoCellAnchor>
    <xdr:from>
      <xdr:col>0</xdr:col>
      <xdr:colOff>43295</xdr:colOff>
      <xdr:row>154</xdr:row>
      <xdr:rowOff>34636</xdr:rowOff>
    </xdr:from>
    <xdr:to>
      <xdr:col>0</xdr:col>
      <xdr:colOff>1014809</xdr:colOff>
      <xdr:row>154</xdr:row>
      <xdr:rowOff>682636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3295" y="3636818"/>
          <a:ext cx="971514" cy="648000"/>
        </a:xfrm>
        <a:prstGeom prst="rect">
          <a:avLst/>
        </a:prstGeom>
      </xdr:spPr>
    </xdr:pic>
    <xdr:clientData/>
  </xdr:twoCellAnchor>
  <xdr:twoCellAnchor>
    <xdr:from>
      <xdr:col>0</xdr:col>
      <xdr:colOff>43295</xdr:colOff>
      <xdr:row>154</xdr:row>
      <xdr:rowOff>701386</xdr:rowOff>
    </xdr:from>
    <xdr:to>
      <xdr:col>0</xdr:col>
      <xdr:colOff>883227</xdr:colOff>
      <xdr:row>155</xdr:row>
      <xdr:rowOff>682636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3295" y="97293545"/>
          <a:ext cx="839932" cy="699955"/>
        </a:xfrm>
        <a:prstGeom prst="rect">
          <a:avLst/>
        </a:prstGeom>
      </xdr:spPr>
    </xdr:pic>
    <xdr:clientData/>
  </xdr:twoCellAnchor>
  <xdr:twoCellAnchor>
    <xdr:from>
      <xdr:col>0</xdr:col>
      <xdr:colOff>43296</xdr:colOff>
      <xdr:row>156</xdr:row>
      <xdr:rowOff>34636</xdr:rowOff>
    </xdr:from>
    <xdr:to>
      <xdr:col>0</xdr:col>
      <xdr:colOff>1019515</xdr:colOff>
      <xdr:row>156</xdr:row>
      <xdr:rowOff>682636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3296" y="5074227"/>
          <a:ext cx="976219" cy="648000"/>
        </a:xfrm>
        <a:prstGeom prst="rect">
          <a:avLst/>
        </a:prstGeom>
      </xdr:spPr>
    </xdr:pic>
    <xdr:clientData/>
  </xdr:twoCellAnchor>
  <xdr:twoCellAnchor>
    <xdr:from>
      <xdr:col>0</xdr:col>
      <xdr:colOff>43296</xdr:colOff>
      <xdr:row>157</xdr:row>
      <xdr:rowOff>34636</xdr:rowOff>
    </xdr:from>
    <xdr:to>
      <xdr:col>0</xdr:col>
      <xdr:colOff>1117329</xdr:colOff>
      <xdr:row>157</xdr:row>
      <xdr:rowOff>682636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3296" y="5792931"/>
          <a:ext cx="1074033" cy="648000"/>
        </a:xfrm>
        <a:prstGeom prst="rect">
          <a:avLst/>
        </a:prstGeom>
      </xdr:spPr>
    </xdr:pic>
    <xdr:clientData/>
  </xdr:twoCellAnchor>
  <xdr:twoCellAnchor>
    <xdr:from>
      <xdr:col>0</xdr:col>
      <xdr:colOff>43295</xdr:colOff>
      <xdr:row>158</xdr:row>
      <xdr:rowOff>34636</xdr:rowOff>
    </xdr:from>
    <xdr:to>
      <xdr:col>0</xdr:col>
      <xdr:colOff>1015295</xdr:colOff>
      <xdr:row>158</xdr:row>
      <xdr:rowOff>682636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3295" y="6511636"/>
          <a:ext cx="972000" cy="648000"/>
        </a:xfrm>
        <a:prstGeom prst="rect">
          <a:avLst/>
        </a:prstGeom>
      </xdr:spPr>
    </xdr:pic>
    <xdr:clientData/>
  </xdr:twoCellAnchor>
  <xdr:twoCellAnchor>
    <xdr:from>
      <xdr:col>0</xdr:col>
      <xdr:colOff>60613</xdr:colOff>
      <xdr:row>159</xdr:row>
      <xdr:rowOff>34636</xdr:rowOff>
    </xdr:from>
    <xdr:to>
      <xdr:col>0</xdr:col>
      <xdr:colOff>1032139</xdr:colOff>
      <xdr:row>159</xdr:row>
      <xdr:rowOff>682636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613" y="7230341"/>
          <a:ext cx="971526" cy="648000"/>
        </a:xfrm>
        <a:prstGeom prst="rect">
          <a:avLst/>
        </a:prstGeom>
      </xdr:spPr>
    </xdr:pic>
    <xdr:clientData/>
  </xdr:twoCellAnchor>
  <xdr:twoCellAnchor>
    <xdr:from>
      <xdr:col>0</xdr:col>
      <xdr:colOff>60613</xdr:colOff>
      <xdr:row>160</xdr:row>
      <xdr:rowOff>34636</xdr:rowOff>
    </xdr:from>
    <xdr:to>
      <xdr:col>0</xdr:col>
      <xdr:colOff>924613</xdr:colOff>
      <xdr:row>160</xdr:row>
      <xdr:rowOff>682636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613" y="7949045"/>
          <a:ext cx="864000" cy="648000"/>
        </a:xfrm>
        <a:prstGeom prst="rect">
          <a:avLst/>
        </a:prstGeom>
      </xdr:spPr>
    </xdr:pic>
    <xdr:clientData/>
  </xdr:twoCellAnchor>
  <xdr:twoCellAnchor>
    <xdr:from>
      <xdr:col>0</xdr:col>
      <xdr:colOff>51954</xdr:colOff>
      <xdr:row>161</xdr:row>
      <xdr:rowOff>34636</xdr:rowOff>
    </xdr:from>
    <xdr:to>
      <xdr:col>0</xdr:col>
      <xdr:colOff>961685</xdr:colOff>
      <xdr:row>161</xdr:row>
      <xdr:rowOff>682636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1954" y="8667750"/>
          <a:ext cx="909731" cy="648000"/>
        </a:xfrm>
        <a:prstGeom prst="rect">
          <a:avLst/>
        </a:prstGeom>
      </xdr:spPr>
    </xdr:pic>
    <xdr:clientData/>
  </xdr:twoCellAnchor>
  <xdr:twoCellAnchor>
    <xdr:from>
      <xdr:col>0</xdr:col>
      <xdr:colOff>43295</xdr:colOff>
      <xdr:row>162</xdr:row>
      <xdr:rowOff>34636</xdr:rowOff>
    </xdr:from>
    <xdr:to>
      <xdr:col>0</xdr:col>
      <xdr:colOff>1080095</xdr:colOff>
      <xdr:row>162</xdr:row>
      <xdr:rowOff>682636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3295" y="9386454"/>
          <a:ext cx="1036800" cy="648000"/>
        </a:xfrm>
        <a:prstGeom prst="rect">
          <a:avLst/>
        </a:prstGeom>
      </xdr:spPr>
    </xdr:pic>
    <xdr:clientData/>
  </xdr:twoCellAnchor>
  <xdr:twoCellAnchor>
    <xdr:from>
      <xdr:col>0</xdr:col>
      <xdr:colOff>43296</xdr:colOff>
      <xdr:row>164</xdr:row>
      <xdr:rowOff>43295</xdr:rowOff>
    </xdr:from>
    <xdr:to>
      <xdr:col>0</xdr:col>
      <xdr:colOff>883227</xdr:colOff>
      <xdr:row>164</xdr:row>
      <xdr:rowOff>691295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3296" y="103095136"/>
          <a:ext cx="839931" cy="648000"/>
        </a:xfrm>
        <a:prstGeom prst="rect">
          <a:avLst/>
        </a:prstGeom>
      </xdr:spPr>
    </xdr:pic>
    <xdr:clientData/>
  </xdr:twoCellAnchor>
  <xdr:twoCellAnchor>
    <xdr:from>
      <xdr:col>0</xdr:col>
      <xdr:colOff>51954</xdr:colOff>
      <xdr:row>165</xdr:row>
      <xdr:rowOff>34636</xdr:rowOff>
    </xdr:from>
    <xdr:to>
      <xdr:col>0</xdr:col>
      <xdr:colOff>1026390</xdr:colOff>
      <xdr:row>165</xdr:row>
      <xdr:rowOff>682636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1954" y="11542568"/>
          <a:ext cx="974436" cy="648000"/>
        </a:xfrm>
        <a:prstGeom prst="rect">
          <a:avLst/>
        </a:prstGeom>
      </xdr:spPr>
    </xdr:pic>
    <xdr:clientData/>
  </xdr:twoCellAnchor>
  <xdr:twoCellAnchor>
    <xdr:from>
      <xdr:col>0</xdr:col>
      <xdr:colOff>69272</xdr:colOff>
      <xdr:row>166</xdr:row>
      <xdr:rowOff>34636</xdr:rowOff>
    </xdr:from>
    <xdr:to>
      <xdr:col>0</xdr:col>
      <xdr:colOff>875436</xdr:colOff>
      <xdr:row>166</xdr:row>
      <xdr:rowOff>682636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9272" y="12261272"/>
          <a:ext cx="806164" cy="648000"/>
        </a:xfrm>
        <a:prstGeom prst="rect">
          <a:avLst/>
        </a:prstGeom>
      </xdr:spPr>
    </xdr:pic>
    <xdr:clientData/>
  </xdr:twoCellAnchor>
  <xdr:twoCellAnchor>
    <xdr:from>
      <xdr:col>0</xdr:col>
      <xdr:colOff>60614</xdr:colOff>
      <xdr:row>167</xdr:row>
      <xdr:rowOff>34636</xdr:rowOff>
    </xdr:from>
    <xdr:to>
      <xdr:col>0</xdr:col>
      <xdr:colOff>979763</xdr:colOff>
      <xdr:row>167</xdr:row>
      <xdr:rowOff>682636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614" y="12979977"/>
          <a:ext cx="919149" cy="648000"/>
        </a:xfrm>
        <a:prstGeom prst="rect">
          <a:avLst/>
        </a:prstGeom>
      </xdr:spPr>
    </xdr:pic>
    <xdr:clientData/>
  </xdr:twoCellAnchor>
  <xdr:twoCellAnchor>
    <xdr:from>
      <xdr:col>0</xdr:col>
      <xdr:colOff>69272</xdr:colOff>
      <xdr:row>168</xdr:row>
      <xdr:rowOff>34636</xdr:rowOff>
    </xdr:from>
    <xdr:to>
      <xdr:col>0</xdr:col>
      <xdr:colOff>874568</xdr:colOff>
      <xdr:row>168</xdr:row>
      <xdr:rowOff>682636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9272" y="105961295"/>
          <a:ext cx="805296" cy="648000"/>
        </a:xfrm>
        <a:prstGeom prst="rect">
          <a:avLst/>
        </a:prstGeom>
      </xdr:spPr>
    </xdr:pic>
    <xdr:clientData/>
  </xdr:twoCellAnchor>
  <xdr:twoCellAnchor>
    <xdr:from>
      <xdr:col>0</xdr:col>
      <xdr:colOff>51954</xdr:colOff>
      <xdr:row>169</xdr:row>
      <xdr:rowOff>43295</xdr:rowOff>
    </xdr:from>
    <xdr:to>
      <xdr:col>0</xdr:col>
      <xdr:colOff>857250</xdr:colOff>
      <xdr:row>169</xdr:row>
      <xdr:rowOff>691295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1954" y="106688659"/>
          <a:ext cx="805296" cy="648000"/>
        </a:xfrm>
        <a:prstGeom prst="rect">
          <a:avLst/>
        </a:prstGeom>
      </xdr:spPr>
    </xdr:pic>
    <xdr:clientData/>
  </xdr:twoCellAnchor>
  <xdr:twoCellAnchor>
    <xdr:from>
      <xdr:col>0</xdr:col>
      <xdr:colOff>51954</xdr:colOff>
      <xdr:row>170</xdr:row>
      <xdr:rowOff>34636</xdr:rowOff>
    </xdr:from>
    <xdr:to>
      <xdr:col>0</xdr:col>
      <xdr:colOff>874568</xdr:colOff>
      <xdr:row>170</xdr:row>
      <xdr:rowOff>682636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1954" y="107398704"/>
          <a:ext cx="822614" cy="648000"/>
        </a:xfrm>
        <a:prstGeom prst="rect">
          <a:avLst/>
        </a:prstGeom>
      </xdr:spPr>
    </xdr:pic>
    <xdr:clientData/>
  </xdr:twoCellAnchor>
  <xdr:twoCellAnchor>
    <xdr:from>
      <xdr:col>0</xdr:col>
      <xdr:colOff>34636</xdr:colOff>
      <xdr:row>171</xdr:row>
      <xdr:rowOff>34636</xdr:rowOff>
    </xdr:from>
    <xdr:to>
      <xdr:col>0</xdr:col>
      <xdr:colOff>1007016</xdr:colOff>
      <xdr:row>171</xdr:row>
      <xdr:rowOff>682636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636" y="15854795"/>
          <a:ext cx="972380" cy="648000"/>
        </a:xfrm>
        <a:prstGeom prst="rect">
          <a:avLst/>
        </a:prstGeom>
      </xdr:spPr>
    </xdr:pic>
    <xdr:clientData/>
  </xdr:twoCellAnchor>
  <xdr:twoCellAnchor>
    <xdr:from>
      <xdr:col>0</xdr:col>
      <xdr:colOff>51953</xdr:colOff>
      <xdr:row>172</xdr:row>
      <xdr:rowOff>34636</xdr:rowOff>
    </xdr:from>
    <xdr:to>
      <xdr:col>0</xdr:col>
      <xdr:colOff>865908</xdr:colOff>
      <xdr:row>172</xdr:row>
      <xdr:rowOff>682636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1953" y="108836113"/>
          <a:ext cx="813955" cy="648000"/>
        </a:xfrm>
        <a:prstGeom prst="rect">
          <a:avLst/>
        </a:prstGeom>
      </xdr:spPr>
    </xdr:pic>
    <xdr:clientData/>
  </xdr:twoCellAnchor>
  <xdr:twoCellAnchor>
    <xdr:from>
      <xdr:col>0</xdr:col>
      <xdr:colOff>43295</xdr:colOff>
      <xdr:row>173</xdr:row>
      <xdr:rowOff>34636</xdr:rowOff>
    </xdr:from>
    <xdr:to>
      <xdr:col>0</xdr:col>
      <xdr:colOff>865909</xdr:colOff>
      <xdr:row>173</xdr:row>
      <xdr:rowOff>682636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3295" y="109554818"/>
          <a:ext cx="822614" cy="648000"/>
        </a:xfrm>
        <a:prstGeom prst="rect">
          <a:avLst/>
        </a:prstGeom>
      </xdr:spPr>
    </xdr:pic>
    <xdr:clientData/>
  </xdr:twoCellAnchor>
  <xdr:twoCellAnchor>
    <xdr:from>
      <xdr:col>0</xdr:col>
      <xdr:colOff>43295</xdr:colOff>
      <xdr:row>174</xdr:row>
      <xdr:rowOff>34636</xdr:rowOff>
    </xdr:from>
    <xdr:to>
      <xdr:col>0</xdr:col>
      <xdr:colOff>907295</xdr:colOff>
      <xdr:row>174</xdr:row>
      <xdr:rowOff>682636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3295" y="18010909"/>
          <a:ext cx="864000" cy="648000"/>
        </a:xfrm>
        <a:prstGeom prst="rect">
          <a:avLst/>
        </a:prstGeom>
      </xdr:spPr>
    </xdr:pic>
    <xdr:clientData/>
  </xdr:twoCellAnchor>
  <xdr:twoCellAnchor>
    <xdr:from>
      <xdr:col>0</xdr:col>
      <xdr:colOff>34635</xdr:colOff>
      <xdr:row>175</xdr:row>
      <xdr:rowOff>34636</xdr:rowOff>
    </xdr:from>
    <xdr:to>
      <xdr:col>0</xdr:col>
      <xdr:colOff>883226</xdr:colOff>
      <xdr:row>175</xdr:row>
      <xdr:rowOff>682636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635" y="110992227"/>
          <a:ext cx="848591" cy="648000"/>
        </a:xfrm>
        <a:prstGeom prst="rect">
          <a:avLst/>
        </a:prstGeom>
      </xdr:spPr>
    </xdr:pic>
    <xdr:clientData/>
  </xdr:twoCellAnchor>
  <xdr:twoCellAnchor>
    <xdr:from>
      <xdr:col>0</xdr:col>
      <xdr:colOff>34636</xdr:colOff>
      <xdr:row>176</xdr:row>
      <xdr:rowOff>34636</xdr:rowOff>
    </xdr:from>
    <xdr:to>
      <xdr:col>0</xdr:col>
      <xdr:colOff>949380</xdr:colOff>
      <xdr:row>176</xdr:row>
      <xdr:rowOff>682636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636" y="19448318"/>
          <a:ext cx="914744" cy="648000"/>
        </a:xfrm>
        <a:prstGeom prst="rect">
          <a:avLst/>
        </a:prstGeom>
      </xdr:spPr>
    </xdr:pic>
    <xdr:clientData/>
  </xdr:twoCellAnchor>
  <xdr:twoCellAnchor>
    <xdr:from>
      <xdr:col>0</xdr:col>
      <xdr:colOff>34636</xdr:colOff>
      <xdr:row>177</xdr:row>
      <xdr:rowOff>34636</xdr:rowOff>
    </xdr:from>
    <xdr:to>
      <xdr:col>0</xdr:col>
      <xdr:colOff>898636</xdr:colOff>
      <xdr:row>177</xdr:row>
      <xdr:rowOff>682636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636" y="20167022"/>
          <a:ext cx="864000" cy="648000"/>
        </a:xfrm>
        <a:prstGeom prst="rect">
          <a:avLst/>
        </a:prstGeom>
      </xdr:spPr>
    </xdr:pic>
    <xdr:clientData/>
  </xdr:twoCellAnchor>
  <xdr:twoCellAnchor>
    <xdr:from>
      <xdr:col>0</xdr:col>
      <xdr:colOff>43295</xdr:colOff>
      <xdr:row>178</xdr:row>
      <xdr:rowOff>34636</xdr:rowOff>
    </xdr:from>
    <xdr:to>
      <xdr:col>0</xdr:col>
      <xdr:colOff>1014821</xdr:colOff>
      <xdr:row>178</xdr:row>
      <xdr:rowOff>682636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3295" y="20885727"/>
          <a:ext cx="971526" cy="648000"/>
        </a:xfrm>
        <a:prstGeom prst="rect">
          <a:avLst/>
        </a:prstGeom>
      </xdr:spPr>
    </xdr:pic>
    <xdr:clientData/>
  </xdr:twoCellAnchor>
  <xdr:twoCellAnchor>
    <xdr:from>
      <xdr:col>0</xdr:col>
      <xdr:colOff>34635</xdr:colOff>
      <xdr:row>179</xdr:row>
      <xdr:rowOff>34636</xdr:rowOff>
    </xdr:from>
    <xdr:to>
      <xdr:col>0</xdr:col>
      <xdr:colOff>883226</xdr:colOff>
      <xdr:row>179</xdr:row>
      <xdr:rowOff>682636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635" y="113867045"/>
          <a:ext cx="848591" cy="648000"/>
        </a:xfrm>
        <a:prstGeom prst="rect">
          <a:avLst/>
        </a:prstGeom>
      </xdr:spPr>
    </xdr:pic>
    <xdr:clientData/>
  </xdr:twoCellAnchor>
  <xdr:twoCellAnchor>
    <xdr:from>
      <xdr:col>0</xdr:col>
      <xdr:colOff>43295</xdr:colOff>
      <xdr:row>180</xdr:row>
      <xdr:rowOff>34636</xdr:rowOff>
    </xdr:from>
    <xdr:to>
      <xdr:col>0</xdr:col>
      <xdr:colOff>1015295</xdr:colOff>
      <xdr:row>180</xdr:row>
      <xdr:rowOff>682636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3295" y="22323136"/>
          <a:ext cx="972000" cy="648000"/>
        </a:xfrm>
        <a:prstGeom prst="rect">
          <a:avLst/>
        </a:prstGeom>
      </xdr:spPr>
    </xdr:pic>
    <xdr:clientData/>
  </xdr:twoCellAnchor>
  <xdr:twoCellAnchor>
    <xdr:from>
      <xdr:col>0</xdr:col>
      <xdr:colOff>43295</xdr:colOff>
      <xdr:row>181</xdr:row>
      <xdr:rowOff>43295</xdr:rowOff>
    </xdr:from>
    <xdr:to>
      <xdr:col>0</xdr:col>
      <xdr:colOff>865909</xdr:colOff>
      <xdr:row>181</xdr:row>
      <xdr:rowOff>691295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3295" y="115313113"/>
          <a:ext cx="822614" cy="648000"/>
        </a:xfrm>
        <a:prstGeom prst="rect">
          <a:avLst/>
        </a:prstGeom>
      </xdr:spPr>
    </xdr:pic>
    <xdr:clientData/>
  </xdr:twoCellAnchor>
  <xdr:twoCellAnchor>
    <xdr:from>
      <xdr:col>0</xdr:col>
      <xdr:colOff>51954</xdr:colOff>
      <xdr:row>182</xdr:row>
      <xdr:rowOff>34636</xdr:rowOff>
    </xdr:from>
    <xdr:to>
      <xdr:col>0</xdr:col>
      <xdr:colOff>857250</xdr:colOff>
      <xdr:row>182</xdr:row>
      <xdr:rowOff>682636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1954" y="116023159"/>
          <a:ext cx="805296" cy="648000"/>
        </a:xfrm>
        <a:prstGeom prst="rect">
          <a:avLst/>
        </a:prstGeom>
      </xdr:spPr>
    </xdr:pic>
    <xdr:clientData/>
  </xdr:twoCellAnchor>
  <xdr:twoCellAnchor>
    <xdr:from>
      <xdr:col>0</xdr:col>
      <xdr:colOff>34636</xdr:colOff>
      <xdr:row>184</xdr:row>
      <xdr:rowOff>34636</xdr:rowOff>
    </xdr:from>
    <xdr:to>
      <xdr:col>0</xdr:col>
      <xdr:colOff>1007244</xdr:colOff>
      <xdr:row>184</xdr:row>
      <xdr:rowOff>682636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636" y="25197954"/>
          <a:ext cx="972608" cy="648000"/>
        </a:xfrm>
        <a:prstGeom prst="rect">
          <a:avLst/>
        </a:prstGeom>
      </xdr:spPr>
    </xdr:pic>
    <xdr:clientData/>
  </xdr:twoCellAnchor>
  <xdr:twoCellAnchor>
    <xdr:from>
      <xdr:col>0</xdr:col>
      <xdr:colOff>51954</xdr:colOff>
      <xdr:row>185</xdr:row>
      <xdr:rowOff>34636</xdr:rowOff>
    </xdr:from>
    <xdr:to>
      <xdr:col>0</xdr:col>
      <xdr:colOff>915954</xdr:colOff>
      <xdr:row>185</xdr:row>
      <xdr:rowOff>682636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1954" y="25916659"/>
          <a:ext cx="864000" cy="648000"/>
        </a:xfrm>
        <a:prstGeom prst="rect">
          <a:avLst/>
        </a:prstGeom>
      </xdr:spPr>
    </xdr:pic>
    <xdr:clientData/>
  </xdr:twoCellAnchor>
  <xdr:twoCellAnchor>
    <xdr:from>
      <xdr:col>0</xdr:col>
      <xdr:colOff>60613</xdr:colOff>
      <xdr:row>186</xdr:row>
      <xdr:rowOff>34636</xdr:rowOff>
    </xdr:from>
    <xdr:to>
      <xdr:col>0</xdr:col>
      <xdr:colOff>883227</xdr:colOff>
      <xdr:row>186</xdr:row>
      <xdr:rowOff>682636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613" y="118897977"/>
          <a:ext cx="822614" cy="648000"/>
        </a:xfrm>
        <a:prstGeom prst="rect">
          <a:avLst/>
        </a:prstGeom>
      </xdr:spPr>
    </xdr:pic>
    <xdr:clientData/>
  </xdr:twoCellAnchor>
  <xdr:twoCellAnchor>
    <xdr:from>
      <xdr:col>0</xdr:col>
      <xdr:colOff>51953</xdr:colOff>
      <xdr:row>187</xdr:row>
      <xdr:rowOff>34636</xdr:rowOff>
    </xdr:from>
    <xdr:to>
      <xdr:col>0</xdr:col>
      <xdr:colOff>865908</xdr:colOff>
      <xdr:row>187</xdr:row>
      <xdr:rowOff>682636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1953" y="119616681"/>
          <a:ext cx="813955" cy="648000"/>
        </a:xfrm>
        <a:prstGeom prst="rect">
          <a:avLst/>
        </a:prstGeom>
      </xdr:spPr>
    </xdr:pic>
    <xdr:clientData/>
  </xdr:twoCellAnchor>
  <xdr:twoCellAnchor>
    <xdr:from>
      <xdr:col>0</xdr:col>
      <xdr:colOff>43295</xdr:colOff>
      <xdr:row>188</xdr:row>
      <xdr:rowOff>34636</xdr:rowOff>
    </xdr:from>
    <xdr:to>
      <xdr:col>0</xdr:col>
      <xdr:colOff>907295</xdr:colOff>
      <xdr:row>188</xdr:row>
      <xdr:rowOff>682636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3295" y="28072772"/>
          <a:ext cx="864000" cy="648000"/>
        </a:xfrm>
        <a:prstGeom prst="rect">
          <a:avLst/>
        </a:prstGeom>
      </xdr:spPr>
    </xdr:pic>
    <xdr:clientData/>
  </xdr:twoCellAnchor>
  <xdr:twoCellAnchor>
    <xdr:from>
      <xdr:col>0</xdr:col>
      <xdr:colOff>43295</xdr:colOff>
      <xdr:row>189</xdr:row>
      <xdr:rowOff>34636</xdr:rowOff>
    </xdr:from>
    <xdr:to>
      <xdr:col>0</xdr:col>
      <xdr:colOff>883227</xdr:colOff>
      <xdr:row>189</xdr:row>
      <xdr:rowOff>682636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3295" y="121054091"/>
          <a:ext cx="839932" cy="648000"/>
        </a:xfrm>
        <a:prstGeom prst="rect">
          <a:avLst/>
        </a:prstGeom>
      </xdr:spPr>
    </xdr:pic>
    <xdr:clientData/>
  </xdr:twoCellAnchor>
  <xdr:twoCellAnchor>
    <xdr:from>
      <xdr:col>0</xdr:col>
      <xdr:colOff>34636</xdr:colOff>
      <xdr:row>190</xdr:row>
      <xdr:rowOff>34636</xdr:rowOff>
    </xdr:from>
    <xdr:to>
      <xdr:col>0</xdr:col>
      <xdr:colOff>950570</xdr:colOff>
      <xdr:row>190</xdr:row>
      <xdr:rowOff>682636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636" y="29510181"/>
          <a:ext cx="915934" cy="648000"/>
        </a:xfrm>
        <a:prstGeom prst="rect">
          <a:avLst/>
        </a:prstGeom>
      </xdr:spPr>
    </xdr:pic>
    <xdr:clientData/>
  </xdr:twoCellAnchor>
  <xdr:twoCellAnchor>
    <xdr:from>
      <xdr:col>0</xdr:col>
      <xdr:colOff>43295</xdr:colOff>
      <xdr:row>191</xdr:row>
      <xdr:rowOff>25977</xdr:rowOff>
    </xdr:from>
    <xdr:to>
      <xdr:col>0</xdr:col>
      <xdr:colOff>865909</xdr:colOff>
      <xdr:row>191</xdr:row>
      <xdr:rowOff>673977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3295" y="122482841"/>
          <a:ext cx="822614" cy="648000"/>
        </a:xfrm>
        <a:prstGeom prst="rect">
          <a:avLst/>
        </a:prstGeom>
      </xdr:spPr>
    </xdr:pic>
    <xdr:clientData/>
  </xdr:twoCellAnchor>
  <xdr:twoCellAnchor>
    <xdr:from>
      <xdr:col>0</xdr:col>
      <xdr:colOff>34636</xdr:colOff>
      <xdr:row>192</xdr:row>
      <xdr:rowOff>34636</xdr:rowOff>
    </xdr:from>
    <xdr:to>
      <xdr:col>0</xdr:col>
      <xdr:colOff>898636</xdr:colOff>
      <xdr:row>192</xdr:row>
      <xdr:rowOff>682636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636" y="30947591"/>
          <a:ext cx="864000" cy="648000"/>
        </a:xfrm>
        <a:prstGeom prst="rect">
          <a:avLst/>
        </a:prstGeom>
      </xdr:spPr>
    </xdr:pic>
    <xdr:clientData/>
  </xdr:twoCellAnchor>
  <xdr:twoCellAnchor>
    <xdr:from>
      <xdr:col>0</xdr:col>
      <xdr:colOff>51955</xdr:colOff>
      <xdr:row>193</xdr:row>
      <xdr:rowOff>34636</xdr:rowOff>
    </xdr:from>
    <xdr:to>
      <xdr:col>0</xdr:col>
      <xdr:colOff>874568</xdr:colOff>
      <xdr:row>193</xdr:row>
      <xdr:rowOff>682636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1955" y="123928909"/>
          <a:ext cx="822613" cy="648000"/>
        </a:xfrm>
        <a:prstGeom prst="rect">
          <a:avLst/>
        </a:prstGeom>
      </xdr:spPr>
    </xdr:pic>
    <xdr:clientData/>
  </xdr:twoCellAnchor>
  <xdr:twoCellAnchor>
    <xdr:from>
      <xdr:col>0</xdr:col>
      <xdr:colOff>34636</xdr:colOff>
      <xdr:row>194</xdr:row>
      <xdr:rowOff>34636</xdr:rowOff>
    </xdr:from>
    <xdr:to>
      <xdr:col>0</xdr:col>
      <xdr:colOff>874568</xdr:colOff>
      <xdr:row>194</xdr:row>
      <xdr:rowOff>682636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636" y="124647613"/>
          <a:ext cx="839932" cy="648000"/>
        </a:xfrm>
        <a:prstGeom prst="rect">
          <a:avLst/>
        </a:prstGeom>
      </xdr:spPr>
    </xdr:pic>
    <xdr:clientData/>
  </xdr:twoCellAnchor>
  <xdr:twoCellAnchor>
    <xdr:from>
      <xdr:col>0</xdr:col>
      <xdr:colOff>43295</xdr:colOff>
      <xdr:row>195</xdr:row>
      <xdr:rowOff>34636</xdr:rowOff>
    </xdr:from>
    <xdr:to>
      <xdr:col>0</xdr:col>
      <xdr:colOff>1014821</xdr:colOff>
      <xdr:row>195</xdr:row>
      <xdr:rowOff>682636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3295" y="33103704"/>
          <a:ext cx="971526" cy="648000"/>
        </a:xfrm>
        <a:prstGeom prst="rect">
          <a:avLst/>
        </a:prstGeom>
      </xdr:spPr>
    </xdr:pic>
    <xdr:clientData/>
  </xdr:twoCellAnchor>
  <xdr:twoCellAnchor>
    <xdr:from>
      <xdr:col>0</xdr:col>
      <xdr:colOff>51954</xdr:colOff>
      <xdr:row>196</xdr:row>
      <xdr:rowOff>34636</xdr:rowOff>
    </xdr:from>
    <xdr:to>
      <xdr:col>0</xdr:col>
      <xdr:colOff>915645</xdr:colOff>
      <xdr:row>196</xdr:row>
      <xdr:rowOff>682636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1954" y="33822409"/>
          <a:ext cx="863691" cy="648000"/>
        </a:xfrm>
        <a:prstGeom prst="rect">
          <a:avLst/>
        </a:prstGeom>
      </xdr:spPr>
    </xdr:pic>
    <xdr:clientData/>
  </xdr:twoCellAnchor>
  <xdr:twoCellAnchor>
    <xdr:from>
      <xdr:col>0</xdr:col>
      <xdr:colOff>34636</xdr:colOff>
      <xdr:row>197</xdr:row>
      <xdr:rowOff>34636</xdr:rowOff>
    </xdr:from>
    <xdr:to>
      <xdr:col>0</xdr:col>
      <xdr:colOff>898636</xdr:colOff>
      <xdr:row>197</xdr:row>
      <xdr:rowOff>682636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636" y="34541113"/>
          <a:ext cx="864000" cy="648000"/>
        </a:xfrm>
        <a:prstGeom prst="rect">
          <a:avLst/>
        </a:prstGeom>
      </xdr:spPr>
    </xdr:pic>
    <xdr:clientData/>
  </xdr:twoCellAnchor>
  <xdr:twoCellAnchor>
    <xdr:from>
      <xdr:col>0</xdr:col>
      <xdr:colOff>43294</xdr:colOff>
      <xdr:row>198</xdr:row>
      <xdr:rowOff>34636</xdr:rowOff>
    </xdr:from>
    <xdr:to>
      <xdr:col>0</xdr:col>
      <xdr:colOff>891885</xdr:colOff>
      <xdr:row>198</xdr:row>
      <xdr:rowOff>682636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3294" y="127522431"/>
          <a:ext cx="848591" cy="648000"/>
        </a:xfrm>
        <a:prstGeom prst="rect">
          <a:avLst/>
        </a:prstGeom>
      </xdr:spPr>
    </xdr:pic>
    <xdr:clientData/>
  </xdr:twoCellAnchor>
  <xdr:twoCellAnchor>
    <xdr:from>
      <xdr:col>0</xdr:col>
      <xdr:colOff>34636</xdr:colOff>
      <xdr:row>199</xdr:row>
      <xdr:rowOff>34636</xdr:rowOff>
    </xdr:from>
    <xdr:to>
      <xdr:col>0</xdr:col>
      <xdr:colOff>1006636</xdr:colOff>
      <xdr:row>199</xdr:row>
      <xdr:rowOff>682636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636" y="35978522"/>
          <a:ext cx="972000" cy="648000"/>
        </a:xfrm>
        <a:prstGeom prst="rect">
          <a:avLst/>
        </a:prstGeom>
      </xdr:spPr>
    </xdr:pic>
    <xdr:clientData/>
  </xdr:twoCellAnchor>
  <xdr:twoCellAnchor>
    <xdr:from>
      <xdr:col>0</xdr:col>
      <xdr:colOff>43296</xdr:colOff>
      <xdr:row>200</xdr:row>
      <xdr:rowOff>34636</xdr:rowOff>
    </xdr:from>
    <xdr:to>
      <xdr:col>0</xdr:col>
      <xdr:colOff>926539</xdr:colOff>
      <xdr:row>200</xdr:row>
      <xdr:rowOff>682636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3296" y="36697227"/>
          <a:ext cx="883243" cy="648000"/>
        </a:xfrm>
        <a:prstGeom prst="rect">
          <a:avLst/>
        </a:prstGeom>
      </xdr:spPr>
    </xdr:pic>
    <xdr:clientData/>
  </xdr:twoCellAnchor>
  <xdr:twoCellAnchor>
    <xdr:from>
      <xdr:col>0</xdr:col>
      <xdr:colOff>34636</xdr:colOff>
      <xdr:row>201</xdr:row>
      <xdr:rowOff>34636</xdr:rowOff>
    </xdr:from>
    <xdr:to>
      <xdr:col>0</xdr:col>
      <xdr:colOff>898636</xdr:colOff>
      <xdr:row>201</xdr:row>
      <xdr:rowOff>682636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636" y="37415931"/>
          <a:ext cx="864000" cy="648000"/>
        </a:xfrm>
        <a:prstGeom prst="rect">
          <a:avLst/>
        </a:prstGeom>
      </xdr:spPr>
    </xdr:pic>
    <xdr:clientData/>
  </xdr:twoCellAnchor>
  <xdr:twoCellAnchor>
    <xdr:from>
      <xdr:col>0</xdr:col>
      <xdr:colOff>43295</xdr:colOff>
      <xdr:row>202</xdr:row>
      <xdr:rowOff>34636</xdr:rowOff>
    </xdr:from>
    <xdr:to>
      <xdr:col>0</xdr:col>
      <xdr:colOff>883227</xdr:colOff>
      <xdr:row>202</xdr:row>
      <xdr:rowOff>682636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3295" y="130397250"/>
          <a:ext cx="839932" cy="648000"/>
        </a:xfrm>
        <a:prstGeom prst="rect">
          <a:avLst/>
        </a:prstGeom>
      </xdr:spPr>
    </xdr:pic>
    <xdr:clientData/>
  </xdr:twoCellAnchor>
  <xdr:twoCellAnchor>
    <xdr:from>
      <xdr:col>0</xdr:col>
      <xdr:colOff>60612</xdr:colOff>
      <xdr:row>203</xdr:row>
      <xdr:rowOff>34636</xdr:rowOff>
    </xdr:from>
    <xdr:to>
      <xdr:col>0</xdr:col>
      <xdr:colOff>874567</xdr:colOff>
      <xdr:row>203</xdr:row>
      <xdr:rowOff>682636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612" y="131115954"/>
          <a:ext cx="813955" cy="648000"/>
        </a:xfrm>
        <a:prstGeom prst="rect">
          <a:avLst/>
        </a:prstGeom>
      </xdr:spPr>
    </xdr:pic>
    <xdr:clientData/>
  </xdr:twoCellAnchor>
  <xdr:twoCellAnchor>
    <xdr:from>
      <xdr:col>0</xdr:col>
      <xdr:colOff>60613</xdr:colOff>
      <xdr:row>204</xdr:row>
      <xdr:rowOff>34636</xdr:rowOff>
    </xdr:from>
    <xdr:to>
      <xdr:col>0</xdr:col>
      <xdr:colOff>1032613</xdr:colOff>
      <xdr:row>204</xdr:row>
      <xdr:rowOff>682636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613" y="39572045"/>
          <a:ext cx="972000" cy="648000"/>
        </a:xfrm>
        <a:prstGeom prst="rect">
          <a:avLst/>
        </a:prstGeom>
      </xdr:spPr>
    </xdr:pic>
    <xdr:clientData/>
  </xdr:twoCellAnchor>
  <xdr:twoCellAnchor>
    <xdr:from>
      <xdr:col>0</xdr:col>
      <xdr:colOff>51954</xdr:colOff>
      <xdr:row>205</xdr:row>
      <xdr:rowOff>34636</xdr:rowOff>
    </xdr:from>
    <xdr:to>
      <xdr:col>0</xdr:col>
      <xdr:colOff>1131954</xdr:colOff>
      <xdr:row>205</xdr:row>
      <xdr:rowOff>682636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1954" y="40290750"/>
          <a:ext cx="1080000" cy="648000"/>
        </a:xfrm>
        <a:prstGeom prst="rect">
          <a:avLst/>
        </a:prstGeom>
      </xdr:spPr>
    </xdr:pic>
    <xdr:clientData/>
  </xdr:twoCellAnchor>
  <xdr:twoCellAnchor>
    <xdr:from>
      <xdr:col>0</xdr:col>
      <xdr:colOff>51955</xdr:colOff>
      <xdr:row>206</xdr:row>
      <xdr:rowOff>34636</xdr:rowOff>
    </xdr:from>
    <xdr:to>
      <xdr:col>0</xdr:col>
      <xdr:colOff>1024928</xdr:colOff>
      <xdr:row>206</xdr:row>
      <xdr:rowOff>682636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1955" y="41009454"/>
          <a:ext cx="972973" cy="648000"/>
        </a:xfrm>
        <a:prstGeom prst="rect">
          <a:avLst/>
        </a:prstGeom>
      </xdr:spPr>
    </xdr:pic>
    <xdr:clientData/>
  </xdr:twoCellAnchor>
  <xdr:twoCellAnchor>
    <xdr:from>
      <xdr:col>0</xdr:col>
      <xdr:colOff>69271</xdr:colOff>
      <xdr:row>209</xdr:row>
      <xdr:rowOff>34636</xdr:rowOff>
    </xdr:from>
    <xdr:to>
      <xdr:col>0</xdr:col>
      <xdr:colOff>883226</xdr:colOff>
      <xdr:row>209</xdr:row>
      <xdr:rowOff>682636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9271" y="133990772"/>
          <a:ext cx="813955" cy="648000"/>
        </a:xfrm>
        <a:prstGeom prst="rect">
          <a:avLst/>
        </a:prstGeom>
      </xdr:spPr>
    </xdr:pic>
    <xdr:clientData/>
  </xdr:twoCellAnchor>
  <xdr:twoCellAnchor>
    <xdr:from>
      <xdr:col>0</xdr:col>
      <xdr:colOff>51953</xdr:colOff>
      <xdr:row>211</xdr:row>
      <xdr:rowOff>34636</xdr:rowOff>
    </xdr:from>
    <xdr:to>
      <xdr:col>1</xdr:col>
      <xdr:colOff>8658</xdr:colOff>
      <xdr:row>211</xdr:row>
      <xdr:rowOff>682636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1953" y="134856681"/>
          <a:ext cx="848591" cy="648000"/>
        </a:xfrm>
        <a:prstGeom prst="rect">
          <a:avLst/>
        </a:prstGeom>
      </xdr:spPr>
    </xdr:pic>
    <xdr:clientData/>
  </xdr:twoCellAnchor>
  <xdr:twoCellAnchor>
    <xdr:from>
      <xdr:col>0</xdr:col>
      <xdr:colOff>34637</xdr:colOff>
      <xdr:row>212</xdr:row>
      <xdr:rowOff>34636</xdr:rowOff>
    </xdr:from>
    <xdr:to>
      <xdr:col>0</xdr:col>
      <xdr:colOff>1009072</xdr:colOff>
      <xdr:row>212</xdr:row>
      <xdr:rowOff>682636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637" y="3784022"/>
          <a:ext cx="974435" cy="648000"/>
        </a:xfrm>
        <a:prstGeom prst="rect">
          <a:avLst/>
        </a:prstGeom>
      </xdr:spPr>
    </xdr:pic>
    <xdr:clientData/>
  </xdr:twoCellAnchor>
  <xdr:twoCellAnchor>
    <xdr:from>
      <xdr:col>0</xdr:col>
      <xdr:colOff>34636</xdr:colOff>
      <xdr:row>213</xdr:row>
      <xdr:rowOff>34636</xdr:rowOff>
    </xdr:from>
    <xdr:to>
      <xdr:col>1</xdr:col>
      <xdr:colOff>0</xdr:colOff>
      <xdr:row>213</xdr:row>
      <xdr:rowOff>682636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636" y="136294091"/>
          <a:ext cx="857250" cy="648000"/>
        </a:xfrm>
        <a:prstGeom prst="rect">
          <a:avLst/>
        </a:prstGeom>
      </xdr:spPr>
    </xdr:pic>
    <xdr:clientData/>
  </xdr:twoCellAnchor>
  <xdr:twoCellAnchor>
    <xdr:from>
      <xdr:col>0</xdr:col>
      <xdr:colOff>34636</xdr:colOff>
      <xdr:row>215</xdr:row>
      <xdr:rowOff>34636</xdr:rowOff>
    </xdr:from>
    <xdr:to>
      <xdr:col>1</xdr:col>
      <xdr:colOff>0</xdr:colOff>
      <xdr:row>215</xdr:row>
      <xdr:rowOff>682636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636" y="137160000"/>
          <a:ext cx="857250" cy="648000"/>
        </a:xfrm>
        <a:prstGeom prst="rect">
          <a:avLst/>
        </a:prstGeom>
      </xdr:spPr>
    </xdr:pic>
    <xdr:clientData/>
  </xdr:twoCellAnchor>
  <xdr:twoCellAnchor>
    <xdr:from>
      <xdr:col>0</xdr:col>
      <xdr:colOff>34636</xdr:colOff>
      <xdr:row>216</xdr:row>
      <xdr:rowOff>25977</xdr:rowOff>
    </xdr:from>
    <xdr:to>
      <xdr:col>0</xdr:col>
      <xdr:colOff>898636</xdr:colOff>
      <xdr:row>216</xdr:row>
      <xdr:rowOff>673977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636" y="3922568"/>
          <a:ext cx="864000" cy="648000"/>
        </a:xfrm>
        <a:prstGeom prst="rect">
          <a:avLst/>
        </a:prstGeom>
      </xdr:spPr>
    </xdr:pic>
    <xdr:clientData/>
  </xdr:twoCellAnchor>
  <xdr:twoCellAnchor>
    <xdr:from>
      <xdr:col>0</xdr:col>
      <xdr:colOff>34636</xdr:colOff>
      <xdr:row>217</xdr:row>
      <xdr:rowOff>34636</xdr:rowOff>
    </xdr:from>
    <xdr:to>
      <xdr:col>0</xdr:col>
      <xdr:colOff>898636</xdr:colOff>
      <xdr:row>217</xdr:row>
      <xdr:rowOff>682636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636" y="4649931"/>
          <a:ext cx="864000" cy="648000"/>
        </a:xfrm>
        <a:prstGeom prst="rect">
          <a:avLst/>
        </a:prstGeom>
      </xdr:spPr>
    </xdr:pic>
    <xdr:clientData/>
  </xdr:twoCellAnchor>
  <xdr:twoCellAnchor>
    <xdr:from>
      <xdr:col>0</xdr:col>
      <xdr:colOff>34636</xdr:colOff>
      <xdr:row>218</xdr:row>
      <xdr:rowOff>34636</xdr:rowOff>
    </xdr:from>
    <xdr:to>
      <xdr:col>0</xdr:col>
      <xdr:colOff>898636</xdr:colOff>
      <xdr:row>218</xdr:row>
      <xdr:rowOff>682636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636" y="5368636"/>
          <a:ext cx="864000" cy="648000"/>
        </a:xfrm>
        <a:prstGeom prst="rect">
          <a:avLst/>
        </a:prstGeom>
      </xdr:spPr>
    </xdr:pic>
    <xdr:clientData/>
  </xdr:twoCellAnchor>
  <xdr:twoCellAnchor>
    <xdr:from>
      <xdr:col>0</xdr:col>
      <xdr:colOff>34635</xdr:colOff>
      <xdr:row>219</xdr:row>
      <xdr:rowOff>34636</xdr:rowOff>
    </xdr:from>
    <xdr:to>
      <xdr:col>0</xdr:col>
      <xdr:colOff>883226</xdr:colOff>
      <xdr:row>219</xdr:row>
      <xdr:rowOff>682636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635" y="142242886"/>
          <a:ext cx="848591" cy="648000"/>
        </a:xfrm>
        <a:prstGeom prst="rect">
          <a:avLst/>
        </a:prstGeom>
      </xdr:spPr>
    </xdr:pic>
    <xdr:clientData/>
  </xdr:twoCellAnchor>
  <xdr:twoCellAnchor>
    <xdr:from>
      <xdr:col>0</xdr:col>
      <xdr:colOff>43295</xdr:colOff>
      <xdr:row>220</xdr:row>
      <xdr:rowOff>34636</xdr:rowOff>
    </xdr:from>
    <xdr:to>
      <xdr:col>0</xdr:col>
      <xdr:colOff>907295</xdr:colOff>
      <xdr:row>220</xdr:row>
      <xdr:rowOff>682636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3295" y="6806045"/>
          <a:ext cx="864000" cy="648000"/>
        </a:xfrm>
        <a:prstGeom prst="rect">
          <a:avLst/>
        </a:prstGeom>
      </xdr:spPr>
    </xdr:pic>
    <xdr:clientData/>
  </xdr:twoCellAnchor>
  <xdr:twoCellAnchor>
    <xdr:from>
      <xdr:col>0</xdr:col>
      <xdr:colOff>43294</xdr:colOff>
      <xdr:row>221</xdr:row>
      <xdr:rowOff>34636</xdr:rowOff>
    </xdr:from>
    <xdr:to>
      <xdr:col>0</xdr:col>
      <xdr:colOff>891885</xdr:colOff>
      <xdr:row>221</xdr:row>
      <xdr:rowOff>682636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3294" y="141472227"/>
          <a:ext cx="848591" cy="648000"/>
        </a:xfrm>
        <a:prstGeom prst="rect">
          <a:avLst/>
        </a:prstGeom>
      </xdr:spPr>
    </xdr:pic>
    <xdr:clientData/>
  </xdr:twoCellAnchor>
  <xdr:twoCellAnchor>
    <xdr:from>
      <xdr:col>0</xdr:col>
      <xdr:colOff>34636</xdr:colOff>
      <xdr:row>222</xdr:row>
      <xdr:rowOff>34636</xdr:rowOff>
    </xdr:from>
    <xdr:to>
      <xdr:col>0</xdr:col>
      <xdr:colOff>898636</xdr:colOff>
      <xdr:row>222</xdr:row>
      <xdr:rowOff>682636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636" y="8243454"/>
          <a:ext cx="864000" cy="648000"/>
        </a:xfrm>
        <a:prstGeom prst="rect">
          <a:avLst/>
        </a:prstGeom>
      </xdr:spPr>
    </xdr:pic>
    <xdr:clientData/>
  </xdr:twoCellAnchor>
  <xdr:twoCellAnchor>
    <xdr:from>
      <xdr:col>0</xdr:col>
      <xdr:colOff>43295</xdr:colOff>
      <xdr:row>223</xdr:row>
      <xdr:rowOff>34636</xdr:rowOff>
    </xdr:from>
    <xdr:to>
      <xdr:col>0</xdr:col>
      <xdr:colOff>907295</xdr:colOff>
      <xdr:row>223</xdr:row>
      <xdr:rowOff>682636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3295" y="8962159"/>
          <a:ext cx="864000" cy="648000"/>
        </a:xfrm>
        <a:prstGeom prst="rect">
          <a:avLst/>
        </a:prstGeom>
      </xdr:spPr>
    </xdr:pic>
    <xdr:clientData/>
  </xdr:twoCellAnchor>
  <xdr:twoCellAnchor>
    <xdr:from>
      <xdr:col>0</xdr:col>
      <xdr:colOff>51954</xdr:colOff>
      <xdr:row>224</xdr:row>
      <xdr:rowOff>34636</xdr:rowOff>
    </xdr:from>
    <xdr:to>
      <xdr:col>0</xdr:col>
      <xdr:colOff>915954</xdr:colOff>
      <xdr:row>224</xdr:row>
      <xdr:rowOff>682636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1954" y="9680863"/>
          <a:ext cx="864000" cy="648000"/>
        </a:xfrm>
        <a:prstGeom prst="rect">
          <a:avLst/>
        </a:prstGeom>
      </xdr:spPr>
    </xdr:pic>
    <xdr:clientData/>
  </xdr:twoCellAnchor>
  <xdr:twoCellAnchor>
    <xdr:from>
      <xdr:col>0</xdr:col>
      <xdr:colOff>51955</xdr:colOff>
      <xdr:row>225</xdr:row>
      <xdr:rowOff>34636</xdr:rowOff>
    </xdr:from>
    <xdr:to>
      <xdr:col>0</xdr:col>
      <xdr:colOff>1001406</xdr:colOff>
      <xdr:row>225</xdr:row>
      <xdr:rowOff>682636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1955" y="10399568"/>
          <a:ext cx="949451" cy="648000"/>
        </a:xfrm>
        <a:prstGeom prst="rect">
          <a:avLst/>
        </a:prstGeom>
      </xdr:spPr>
    </xdr:pic>
    <xdr:clientData/>
  </xdr:twoCellAnchor>
  <xdr:twoCellAnchor>
    <xdr:from>
      <xdr:col>0</xdr:col>
      <xdr:colOff>43295</xdr:colOff>
      <xdr:row>226</xdr:row>
      <xdr:rowOff>34636</xdr:rowOff>
    </xdr:from>
    <xdr:to>
      <xdr:col>0</xdr:col>
      <xdr:colOff>1016816</xdr:colOff>
      <xdr:row>226</xdr:row>
      <xdr:rowOff>682636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3295" y="11118272"/>
          <a:ext cx="973521" cy="648000"/>
        </a:xfrm>
        <a:prstGeom prst="rect">
          <a:avLst/>
        </a:prstGeom>
      </xdr:spPr>
    </xdr:pic>
    <xdr:clientData/>
  </xdr:twoCellAnchor>
  <xdr:twoCellAnchor>
    <xdr:from>
      <xdr:col>0</xdr:col>
      <xdr:colOff>43295</xdr:colOff>
      <xdr:row>227</xdr:row>
      <xdr:rowOff>34636</xdr:rowOff>
    </xdr:from>
    <xdr:to>
      <xdr:col>0</xdr:col>
      <xdr:colOff>907717</xdr:colOff>
      <xdr:row>227</xdr:row>
      <xdr:rowOff>682636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3295" y="11836977"/>
          <a:ext cx="864422" cy="648000"/>
        </a:xfrm>
        <a:prstGeom prst="rect">
          <a:avLst/>
        </a:prstGeom>
      </xdr:spPr>
    </xdr:pic>
    <xdr:clientData/>
  </xdr:twoCellAnchor>
  <xdr:twoCellAnchor>
    <xdr:from>
      <xdr:col>0</xdr:col>
      <xdr:colOff>34636</xdr:colOff>
      <xdr:row>228</xdr:row>
      <xdr:rowOff>34636</xdr:rowOff>
    </xdr:from>
    <xdr:to>
      <xdr:col>0</xdr:col>
      <xdr:colOff>1007244</xdr:colOff>
      <xdr:row>228</xdr:row>
      <xdr:rowOff>682636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636" y="12555681"/>
          <a:ext cx="972608" cy="648000"/>
        </a:xfrm>
        <a:prstGeom prst="rect">
          <a:avLst/>
        </a:prstGeom>
      </xdr:spPr>
    </xdr:pic>
    <xdr:clientData/>
  </xdr:twoCellAnchor>
  <xdr:twoCellAnchor>
    <xdr:from>
      <xdr:col>0</xdr:col>
      <xdr:colOff>43295</xdr:colOff>
      <xdr:row>230</xdr:row>
      <xdr:rowOff>34636</xdr:rowOff>
    </xdr:from>
    <xdr:to>
      <xdr:col>0</xdr:col>
      <xdr:colOff>1018912</xdr:colOff>
      <xdr:row>230</xdr:row>
      <xdr:rowOff>682636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3295" y="3359727"/>
          <a:ext cx="975617" cy="648000"/>
        </a:xfrm>
        <a:prstGeom prst="rect">
          <a:avLst/>
        </a:prstGeom>
      </xdr:spPr>
    </xdr:pic>
    <xdr:clientData/>
  </xdr:twoCellAnchor>
  <xdr:twoCellAnchor>
    <xdr:from>
      <xdr:col>0</xdr:col>
      <xdr:colOff>34636</xdr:colOff>
      <xdr:row>232</xdr:row>
      <xdr:rowOff>34636</xdr:rowOff>
    </xdr:from>
    <xdr:to>
      <xdr:col>0</xdr:col>
      <xdr:colOff>942368</xdr:colOff>
      <xdr:row>232</xdr:row>
      <xdr:rowOff>682636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636" y="4078431"/>
          <a:ext cx="907732" cy="648000"/>
        </a:xfrm>
        <a:prstGeom prst="rect">
          <a:avLst/>
        </a:prstGeom>
      </xdr:spPr>
    </xdr:pic>
    <xdr:clientData/>
  </xdr:twoCellAnchor>
  <xdr:twoCellAnchor>
    <xdr:from>
      <xdr:col>0</xdr:col>
      <xdr:colOff>51954</xdr:colOff>
      <xdr:row>233</xdr:row>
      <xdr:rowOff>34636</xdr:rowOff>
    </xdr:from>
    <xdr:to>
      <xdr:col>0</xdr:col>
      <xdr:colOff>915954</xdr:colOff>
      <xdr:row>233</xdr:row>
      <xdr:rowOff>682636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1954" y="4797136"/>
          <a:ext cx="864000" cy="648000"/>
        </a:xfrm>
        <a:prstGeom prst="rect">
          <a:avLst/>
        </a:prstGeom>
      </xdr:spPr>
    </xdr:pic>
    <xdr:clientData/>
  </xdr:twoCellAnchor>
  <xdr:twoCellAnchor>
    <xdr:from>
      <xdr:col>0</xdr:col>
      <xdr:colOff>43294</xdr:colOff>
      <xdr:row>236</xdr:row>
      <xdr:rowOff>112568</xdr:rowOff>
    </xdr:from>
    <xdr:to>
      <xdr:col>0</xdr:col>
      <xdr:colOff>874567</xdr:colOff>
      <xdr:row>237</xdr:row>
      <xdr:rowOff>33204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3294" y="153283227"/>
          <a:ext cx="831273" cy="648000"/>
        </a:xfrm>
        <a:prstGeom prst="rect">
          <a:avLst/>
        </a:prstGeom>
      </xdr:spPr>
    </xdr:pic>
    <xdr:clientData/>
  </xdr:twoCellAnchor>
  <xdr:twoCellAnchor>
    <xdr:from>
      <xdr:col>0</xdr:col>
      <xdr:colOff>34635</xdr:colOff>
      <xdr:row>237</xdr:row>
      <xdr:rowOff>34636</xdr:rowOff>
    </xdr:from>
    <xdr:to>
      <xdr:col>1</xdr:col>
      <xdr:colOff>8658</xdr:colOff>
      <xdr:row>237</xdr:row>
      <xdr:rowOff>682636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635" y="150243886"/>
          <a:ext cx="865909" cy="648000"/>
        </a:xfrm>
        <a:prstGeom prst="rect">
          <a:avLst/>
        </a:prstGeom>
      </xdr:spPr>
    </xdr:pic>
    <xdr:clientData/>
  </xdr:twoCellAnchor>
  <xdr:twoCellAnchor>
    <xdr:from>
      <xdr:col>0</xdr:col>
      <xdr:colOff>34636</xdr:colOff>
      <xdr:row>239</xdr:row>
      <xdr:rowOff>34636</xdr:rowOff>
    </xdr:from>
    <xdr:to>
      <xdr:col>0</xdr:col>
      <xdr:colOff>898636</xdr:colOff>
      <xdr:row>239</xdr:row>
      <xdr:rowOff>682636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636" y="3506931"/>
          <a:ext cx="864000" cy="648000"/>
        </a:xfrm>
        <a:prstGeom prst="rect">
          <a:avLst/>
        </a:prstGeom>
      </xdr:spPr>
    </xdr:pic>
    <xdr:clientData/>
  </xdr:twoCellAnchor>
  <xdr:twoCellAnchor>
    <xdr:from>
      <xdr:col>0</xdr:col>
      <xdr:colOff>51954</xdr:colOff>
      <xdr:row>240</xdr:row>
      <xdr:rowOff>34636</xdr:rowOff>
    </xdr:from>
    <xdr:to>
      <xdr:col>1</xdr:col>
      <xdr:colOff>0</xdr:colOff>
      <xdr:row>240</xdr:row>
      <xdr:rowOff>682636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1954" y="155517272"/>
          <a:ext cx="839932" cy="648000"/>
        </a:xfrm>
        <a:prstGeom prst="rect">
          <a:avLst/>
        </a:prstGeom>
      </xdr:spPr>
    </xdr:pic>
    <xdr:clientData/>
  </xdr:twoCellAnchor>
  <xdr:twoCellAnchor>
    <xdr:from>
      <xdr:col>0</xdr:col>
      <xdr:colOff>34636</xdr:colOff>
      <xdr:row>242</xdr:row>
      <xdr:rowOff>34636</xdr:rowOff>
    </xdr:from>
    <xdr:to>
      <xdr:col>0</xdr:col>
      <xdr:colOff>883227</xdr:colOff>
      <xdr:row>242</xdr:row>
      <xdr:rowOff>682636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636" y="152694409"/>
          <a:ext cx="848591" cy="648000"/>
        </a:xfrm>
        <a:prstGeom prst="rect">
          <a:avLst/>
        </a:prstGeom>
      </xdr:spPr>
    </xdr:pic>
    <xdr:clientData/>
  </xdr:twoCellAnchor>
  <xdr:twoCellAnchor>
    <xdr:from>
      <xdr:col>0</xdr:col>
      <xdr:colOff>34636</xdr:colOff>
      <xdr:row>243</xdr:row>
      <xdr:rowOff>34636</xdr:rowOff>
    </xdr:from>
    <xdr:to>
      <xdr:col>0</xdr:col>
      <xdr:colOff>941026</xdr:colOff>
      <xdr:row>243</xdr:row>
      <xdr:rowOff>682636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636" y="4372841"/>
          <a:ext cx="906390" cy="648000"/>
        </a:xfrm>
        <a:prstGeom prst="rect">
          <a:avLst/>
        </a:prstGeom>
      </xdr:spPr>
    </xdr:pic>
    <xdr:clientData/>
  </xdr:twoCellAnchor>
  <xdr:twoCellAnchor>
    <xdr:from>
      <xdr:col>0</xdr:col>
      <xdr:colOff>43295</xdr:colOff>
      <xdr:row>244</xdr:row>
      <xdr:rowOff>34636</xdr:rowOff>
    </xdr:from>
    <xdr:to>
      <xdr:col>0</xdr:col>
      <xdr:colOff>906171</xdr:colOff>
      <xdr:row>244</xdr:row>
      <xdr:rowOff>682636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3295" y="5091545"/>
          <a:ext cx="862876" cy="648000"/>
        </a:xfrm>
        <a:prstGeom prst="rect">
          <a:avLst/>
        </a:prstGeom>
      </xdr:spPr>
    </xdr:pic>
    <xdr:clientData/>
  </xdr:twoCellAnchor>
  <xdr:twoCellAnchor>
    <xdr:from>
      <xdr:col>0</xdr:col>
      <xdr:colOff>34636</xdr:colOff>
      <xdr:row>245</xdr:row>
      <xdr:rowOff>34636</xdr:rowOff>
    </xdr:from>
    <xdr:to>
      <xdr:col>0</xdr:col>
      <xdr:colOff>1006636</xdr:colOff>
      <xdr:row>245</xdr:row>
      <xdr:rowOff>682636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636" y="5810250"/>
          <a:ext cx="972000" cy="648000"/>
        </a:xfrm>
        <a:prstGeom prst="rect">
          <a:avLst/>
        </a:prstGeom>
      </xdr:spPr>
    </xdr:pic>
    <xdr:clientData/>
  </xdr:twoCellAnchor>
  <xdr:twoCellAnchor>
    <xdr:from>
      <xdr:col>0</xdr:col>
      <xdr:colOff>43296</xdr:colOff>
      <xdr:row>246</xdr:row>
      <xdr:rowOff>34636</xdr:rowOff>
    </xdr:from>
    <xdr:to>
      <xdr:col>0</xdr:col>
      <xdr:colOff>1029623</xdr:colOff>
      <xdr:row>246</xdr:row>
      <xdr:rowOff>682636</xdr:rowOff>
    </xdr:to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3296" y="6528954"/>
          <a:ext cx="986327" cy="648000"/>
        </a:xfrm>
        <a:prstGeom prst="rect">
          <a:avLst/>
        </a:prstGeom>
      </xdr:spPr>
    </xdr:pic>
    <xdr:clientData/>
  </xdr:twoCellAnchor>
  <xdr:twoCellAnchor>
    <xdr:from>
      <xdr:col>0</xdr:col>
      <xdr:colOff>34636</xdr:colOff>
      <xdr:row>247</xdr:row>
      <xdr:rowOff>34636</xdr:rowOff>
    </xdr:from>
    <xdr:to>
      <xdr:col>0</xdr:col>
      <xdr:colOff>1006636</xdr:colOff>
      <xdr:row>247</xdr:row>
      <xdr:rowOff>682636</xdr:rowOff>
    </xdr:to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636" y="7247659"/>
          <a:ext cx="972000" cy="648000"/>
        </a:xfrm>
        <a:prstGeom prst="rect">
          <a:avLst/>
        </a:prstGeom>
      </xdr:spPr>
    </xdr:pic>
    <xdr:clientData/>
  </xdr:twoCellAnchor>
  <xdr:twoCellAnchor>
    <xdr:from>
      <xdr:col>0</xdr:col>
      <xdr:colOff>34636</xdr:colOff>
      <xdr:row>249</xdr:row>
      <xdr:rowOff>34636</xdr:rowOff>
    </xdr:from>
    <xdr:to>
      <xdr:col>1</xdr:col>
      <xdr:colOff>0</xdr:colOff>
      <xdr:row>249</xdr:row>
      <xdr:rowOff>682636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636" y="157153841"/>
          <a:ext cx="857250" cy="648000"/>
        </a:xfrm>
        <a:prstGeom prst="rect">
          <a:avLst/>
        </a:prstGeom>
      </xdr:spPr>
    </xdr:pic>
    <xdr:clientData/>
  </xdr:twoCellAnchor>
  <xdr:twoCellAnchor>
    <xdr:from>
      <xdr:col>0</xdr:col>
      <xdr:colOff>34636</xdr:colOff>
      <xdr:row>250</xdr:row>
      <xdr:rowOff>34636</xdr:rowOff>
    </xdr:from>
    <xdr:to>
      <xdr:col>0</xdr:col>
      <xdr:colOff>1007244</xdr:colOff>
      <xdr:row>250</xdr:row>
      <xdr:rowOff>682636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636" y="4520045"/>
          <a:ext cx="972608" cy="648000"/>
        </a:xfrm>
        <a:prstGeom prst="rect">
          <a:avLst/>
        </a:prstGeom>
      </xdr:spPr>
    </xdr:pic>
    <xdr:clientData/>
  </xdr:twoCellAnchor>
  <xdr:twoCellAnchor>
    <xdr:from>
      <xdr:col>0</xdr:col>
      <xdr:colOff>34636</xdr:colOff>
      <xdr:row>251</xdr:row>
      <xdr:rowOff>34636</xdr:rowOff>
    </xdr:from>
    <xdr:to>
      <xdr:col>0</xdr:col>
      <xdr:colOff>874568</xdr:colOff>
      <xdr:row>251</xdr:row>
      <xdr:rowOff>682636</xdr:rowOff>
    </xdr:to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636" y="158591250"/>
          <a:ext cx="839932" cy="648000"/>
        </a:xfrm>
        <a:prstGeom prst="rect">
          <a:avLst/>
        </a:prstGeom>
      </xdr:spPr>
    </xdr:pic>
    <xdr:clientData/>
  </xdr:twoCellAnchor>
  <xdr:twoCellAnchor>
    <xdr:from>
      <xdr:col>0</xdr:col>
      <xdr:colOff>34636</xdr:colOff>
      <xdr:row>252</xdr:row>
      <xdr:rowOff>34636</xdr:rowOff>
    </xdr:from>
    <xdr:to>
      <xdr:col>0</xdr:col>
      <xdr:colOff>1006636</xdr:colOff>
      <xdr:row>252</xdr:row>
      <xdr:rowOff>682636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636" y="5957454"/>
          <a:ext cx="972000" cy="648000"/>
        </a:xfrm>
        <a:prstGeom prst="rect">
          <a:avLst/>
        </a:prstGeom>
      </xdr:spPr>
    </xdr:pic>
    <xdr:clientData/>
  </xdr:twoCellAnchor>
  <xdr:twoCellAnchor>
    <xdr:from>
      <xdr:col>0</xdr:col>
      <xdr:colOff>34636</xdr:colOff>
      <xdr:row>253</xdr:row>
      <xdr:rowOff>34636</xdr:rowOff>
    </xdr:from>
    <xdr:to>
      <xdr:col>0</xdr:col>
      <xdr:colOff>1008157</xdr:colOff>
      <xdr:row>253</xdr:row>
      <xdr:rowOff>682636</xdr:rowOff>
    </xdr:to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636" y="6676159"/>
          <a:ext cx="973521" cy="648000"/>
        </a:xfrm>
        <a:prstGeom prst="rect">
          <a:avLst/>
        </a:prstGeom>
      </xdr:spPr>
    </xdr:pic>
    <xdr:clientData/>
  </xdr:twoCellAnchor>
  <xdr:twoCellAnchor>
    <xdr:from>
      <xdr:col>0</xdr:col>
      <xdr:colOff>34636</xdr:colOff>
      <xdr:row>255</xdr:row>
      <xdr:rowOff>34636</xdr:rowOff>
    </xdr:from>
    <xdr:to>
      <xdr:col>0</xdr:col>
      <xdr:colOff>874568</xdr:colOff>
      <xdr:row>255</xdr:row>
      <xdr:rowOff>682636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636" y="160894568"/>
          <a:ext cx="839932" cy="648000"/>
        </a:xfrm>
        <a:prstGeom prst="rect">
          <a:avLst/>
        </a:prstGeom>
      </xdr:spPr>
    </xdr:pic>
    <xdr:clientData/>
  </xdr:twoCellAnchor>
  <xdr:twoCellAnchor>
    <xdr:from>
      <xdr:col>0</xdr:col>
      <xdr:colOff>34636</xdr:colOff>
      <xdr:row>256</xdr:row>
      <xdr:rowOff>34636</xdr:rowOff>
    </xdr:from>
    <xdr:to>
      <xdr:col>0</xdr:col>
      <xdr:colOff>911058</xdr:colOff>
      <xdr:row>256</xdr:row>
      <xdr:rowOff>682426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636" y="8260772"/>
          <a:ext cx="876422" cy="647790"/>
        </a:xfrm>
        <a:prstGeom prst="rect">
          <a:avLst/>
        </a:prstGeom>
      </xdr:spPr>
    </xdr:pic>
    <xdr:clientData/>
  </xdr:twoCellAnchor>
  <xdr:twoCellAnchor editAs="oneCell">
    <xdr:from>
      <xdr:col>0</xdr:col>
      <xdr:colOff>51956</xdr:colOff>
      <xdr:row>0</xdr:row>
      <xdr:rowOff>17318</xdr:rowOff>
    </xdr:from>
    <xdr:to>
      <xdr:col>1</xdr:col>
      <xdr:colOff>487507</xdr:colOff>
      <xdr:row>2</xdr:row>
      <xdr:rowOff>55244</xdr:rowOff>
    </xdr:to>
    <xdr:pic>
      <xdr:nvPicPr>
        <xdr:cNvPr id="229" name="Рисунок 228" descr="https://klonsazhentsy.ru/uploads/s/e/k/s/eks6unr0qkqc/img/full_EQpvuVDt.png"/>
        <xdr:cNvPicPr>
          <a:picLocks noChangeAspect="1" noChangeArrowheads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1956" y="17318"/>
          <a:ext cx="1584612" cy="375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258</xdr:row>
      <xdr:rowOff>0</xdr:rowOff>
    </xdr:from>
    <xdr:to>
      <xdr:col>0</xdr:col>
      <xdr:colOff>839932</xdr:colOff>
      <xdr:row>259</xdr:row>
      <xdr:rowOff>103910</xdr:rowOff>
    </xdr:to>
    <xdr:sp macro="" textlink="">
      <xdr:nvSpPr>
        <xdr:cNvPr id="1025" name="AutoShape 1" descr="https://shop-gardenplants.ru/upload/iblock/d9e/d9e7ff4e299fd6527b2686a552af108c.jpg"/>
        <xdr:cNvSpPr>
          <a:spLocks noChangeAspect="1" noChangeArrowheads="1"/>
        </xdr:cNvSpPr>
      </xdr:nvSpPr>
      <xdr:spPr bwMode="auto">
        <a:xfrm>
          <a:off x="0" y="162444545"/>
          <a:ext cx="839932" cy="839932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258</xdr:row>
      <xdr:rowOff>0</xdr:rowOff>
    </xdr:from>
    <xdr:to>
      <xdr:col>0</xdr:col>
      <xdr:colOff>304800</xdr:colOff>
      <xdr:row>258</xdr:row>
      <xdr:rowOff>304800</xdr:rowOff>
    </xdr:to>
    <xdr:sp macro="" textlink="">
      <xdr:nvSpPr>
        <xdr:cNvPr id="1026" name="AutoShape 2" descr="https://shop-gardenplants.ru/upload/iblock/d9e/d9e7ff4e299fd6527b2686a552af108c.jpg"/>
        <xdr:cNvSpPr>
          <a:spLocks noChangeAspect="1" noChangeArrowheads="1"/>
        </xdr:cNvSpPr>
      </xdr:nvSpPr>
      <xdr:spPr bwMode="auto">
        <a:xfrm>
          <a:off x="0" y="1613916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32659</xdr:colOff>
      <xdr:row>258</xdr:row>
      <xdr:rowOff>21772</xdr:rowOff>
    </xdr:from>
    <xdr:to>
      <xdr:col>0</xdr:col>
      <xdr:colOff>896659</xdr:colOff>
      <xdr:row>258</xdr:row>
      <xdr:rowOff>718980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32659" y="150810686"/>
          <a:ext cx="864000" cy="6972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43295</xdr:colOff>
      <xdr:row>183</xdr:row>
      <xdr:rowOff>25977</xdr:rowOff>
    </xdr:from>
    <xdr:to>
      <xdr:col>0</xdr:col>
      <xdr:colOff>865908</xdr:colOff>
      <xdr:row>184</xdr:row>
      <xdr:rowOff>1386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43295" y="117469227"/>
          <a:ext cx="822613" cy="68406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25977</xdr:colOff>
      <xdr:row>206</xdr:row>
      <xdr:rowOff>727362</xdr:rowOff>
    </xdr:from>
    <xdr:to>
      <xdr:col>0</xdr:col>
      <xdr:colOff>912667</xdr:colOff>
      <xdr:row>208</xdr:row>
      <xdr:rowOff>3463</xdr:rowOff>
    </xdr:to>
    <xdr:pic>
      <xdr:nvPicPr>
        <xdr:cNvPr id="29" name="Picture 2" descr="https://img.procvetok.com/b5/f3/b5f316d37ebc5b0c12da3c591491ecb6.jpg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25977" y="134700817"/>
          <a:ext cx="883226" cy="710047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0</xdr:colOff>
      <xdr:row>206</xdr:row>
      <xdr:rowOff>0</xdr:rowOff>
    </xdr:from>
    <xdr:to>
      <xdr:col>10</xdr:col>
      <xdr:colOff>304800</xdr:colOff>
      <xdr:row>206</xdr:row>
      <xdr:rowOff>304800</xdr:rowOff>
    </xdr:to>
    <xdr:sp macro="" textlink="">
      <xdr:nvSpPr>
        <xdr:cNvPr id="31" name="AutoShape 3" descr="Гейхера Берри Мармелад (Berry Marmalade)"/>
        <xdr:cNvSpPr>
          <a:spLocks noChangeAspect="1" noChangeArrowheads="1"/>
        </xdr:cNvSpPr>
      </xdr:nvSpPr>
      <xdr:spPr bwMode="auto">
        <a:xfrm>
          <a:off x="6686550" y="1323879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206</xdr:row>
      <xdr:rowOff>0</xdr:rowOff>
    </xdr:from>
    <xdr:to>
      <xdr:col>10</xdr:col>
      <xdr:colOff>304800</xdr:colOff>
      <xdr:row>206</xdr:row>
      <xdr:rowOff>304800</xdr:rowOff>
    </xdr:to>
    <xdr:sp macro="" textlink="">
      <xdr:nvSpPr>
        <xdr:cNvPr id="1028" name="AutoShape 4" descr="Гейхера Берри Мармелад (Berry Marmalade)"/>
        <xdr:cNvSpPr>
          <a:spLocks noChangeAspect="1" noChangeArrowheads="1"/>
        </xdr:cNvSpPr>
      </xdr:nvSpPr>
      <xdr:spPr bwMode="auto">
        <a:xfrm>
          <a:off x="6686550" y="1323879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212</xdr:row>
      <xdr:rowOff>0</xdr:rowOff>
    </xdr:from>
    <xdr:to>
      <xdr:col>10</xdr:col>
      <xdr:colOff>304800</xdr:colOff>
      <xdr:row>212</xdr:row>
      <xdr:rowOff>304800</xdr:rowOff>
    </xdr:to>
    <xdr:sp macro="" textlink="">
      <xdr:nvSpPr>
        <xdr:cNvPr id="1029" name="AutoShape 5" descr="Гейхера Берри Мармелад (Berry Marmalade)"/>
        <xdr:cNvSpPr>
          <a:spLocks noChangeAspect="1" noChangeArrowheads="1"/>
        </xdr:cNvSpPr>
      </xdr:nvSpPr>
      <xdr:spPr bwMode="auto">
        <a:xfrm>
          <a:off x="6686550" y="136112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207</xdr:row>
      <xdr:rowOff>0</xdr:rowOff>
    </xdr:from>
    <xdr:to>
      <xdr:col>9</xdr:col>
      <xdr:colOff>304800</xdr:colOff>
      <xdr:row>207</xdr:row>
      <xdr:rowOff>304800</xdr:rowOff>
    </xdr:to>
    <xdr:sp macro="" textlink="">
      <xdr:nvSpPr>
        <xdr:cNvPr id="1030" name="AutoShape 6" descr="https://zsonline.ru/upload/iblock/b25/b2502a8d7b3c3d898e8950d33f19a68f.jpg"/>
        <xdr:cNvSpPr>
          <a:spLocks noChangeAspect="1" noChangeArrowheads="1"/>
        </xdr:cNvSpPr>
      </xdr:nvSpPr>
      <xdr:spPr bwMode="auto">
        <a:xfrm>
          <a:off x="6076950" y="1331118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198</xdr:row>
      <xdr:rowOff>0</xdr:rowOff>
    </xdr:from>
    <xdr:to>
      <xdr:col>9</xdr:col>
      <xdr:colOff>304800</xdr:colOff>
      <xdr:row>198</xdr:row>
      <xdr:rowOff>304800</xdr:rowOff>
    </xdr:to>
    <xdr:sp macro="" textlink="">
      <xdr:nvSpPr>
        <xdr:cNvPr id="1031" name="AutoShape 7" descr="https://zsonline.ru/upload/iblock/b25/b2502a8d7b3c3d898e8950d33f19a68f.jpg"/>
        <xdr:cNvSpPr>
          <a:spLocks noChangeAspect="1" noChangeArrowheads="1"/>
        </xdr:cNvSpPr>
      </xdr:nvSpPr>
      <xdr:spPr bwMode="auto">
        <a:xfrm>
          <a:off x="6076950" y="1266729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198</xdr:row>
      <xdr:rowOff>0</xdr:rowOff>
    </xdr:from>
    <xdr:to>
      <xdr:col>8</xdr:col>
      <xdr:colOff>304800</xdr:colOff>
      <xdr:row>198</xdr:row>
      <xdr:rowOff>304800</xdr:rowOff>
    </xdr:to>
    <xdr:sp macro="" textlink="">
      <xdr:nvSpPr>
        <xdr:cNvPr id="1032" name="AutoShape 8" descr="https://zsonline.ru/upload/iblock/b25/b2502a8d7b3c3d898e8950d33f19a68f.jpg"/>
        <xdr:cNvSpPr>
          <a:spLocks noChangeAspect="1" noChangeArrowheads="1"/>
        </xdr:cNvSpPr>
      </xdr:nvSpPr>
      <xdr:spPr bwMode="auto">
        <a:xfrm>
          <a:off x="5467350" y="1266729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25976</xdr:colOff>
      <xdr:row>12</xdr:row>
      <xdr:rowOff>8659</xdr:rowOff>
    </xdr:from>
    <xdr:to>
      <xdr:col>1</xdr:col>
      <xdr:colOff>0</xdr:colOff>
      <xdr:row>13</xdr:row>
      <xdr:rowOff>2298</xdr:rowOff>
    </xdr:to>
    <xdr:pic>
      <xdr:nvPicPr>
        <xdr:cNvPr id="1033" name="Picture 9" descr="https://cache3.youla.io/files/images/780_780/5d/2c/5d2c285e1bee2b30791f8146.jpg"/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25976" y="2389909"/>
          <a:ext cx="1126549" cy="708014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233</xdr:row>
      <xdr:rowOff>0</xdr:rowOff>
    </xdr:from>
    <xdr:to>
      <xdr:col>9</xdr:col>
      <xdr:colOff>304800</xdr:colOff>
      <xdr:row>233</xdr:row>
      <xdr:rowOff>304800</xdr:rowOff>
    </xdr:to>
    <xdr:sp macro="" textlink="">
      <xdr:nvSpPr>
        <xdr:cNvPr id="226" name="AutoShape 1" descr="https://myflowersdream.ru/uploads/s/2/c/g/2cghzybg9zbp/img/autocrop/0f45b2333c0b16cddc5b5303f4197367.jpg"/>
        <xdr:cNvSpPr>
          <a:spLocks noChangeAspect="1" noChangeArrowheads="1"/>
        </xdr:cNvSpPr>
      </xdr:nvSpPr>
      <xdr:spPr bwMode="auto">
        <a:xfrm>
          <a:off x="6076950" y="1499997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25978</xdr:colOff>
      <xdr:row>233</xdr:row>
      <xdr:rowOff>701386</xdr:rowOff>
    </xdr:from>
    <xdr:to>
      <xdr:col>0</xdr:col>
      <xdr:colOff>895350</xdr:colOff>
      <xdr:row>235</xdr:row>
      <xdr:rowOff>17318</xdr:rowOff>
    </xdr:to>
    <xdr:pic>
      <xdr:nvPicPr>
        <xdr:cNvPr id="227" name="Picture 2" descr="http://pitomnikkrymsk.ru/upload/iblock/573/573869515338d7ec2e527a5e2bbfc521.JPG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25978" y="151689954"/>
          <a:ext cx="865908" cy="76200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0</xdr:colOff>
      <xdr:row>232</xdr:row>
      <xdr:rowOff>0</xdr:rowOff>
    </xdr:from>
    <xdr:to>
      <xdr:col>10</xdr:col>
      <xdr:colOff>304800</xdr:colOff>
      <xdr:row>232</xdr:row>
      <xdr:rowOff>304800</xdr:rowOff>
    </xdr:to>
    <xdr:sp macro="" textlink="">
      <xdr:nvSpPr>
        <xdr:cNvPr id="228" name="AutoShape 3" descr="https://stroy-podskazka.ru/images/article/orig/2019/07/gortenziya-medzhikal-kendl-opisanie-posadka-i-uhod.jpg"/>
        <xdr:cNvSpPr>
          <a:spLocks noChangeAspect="1" noChangeArrowheads="1"/>
        </xdr:cNvSpPr>
      </xdr:nvSpPr>
      <xdr:spPr bwMode="auto">
        <a:xfrm>
          <a:off x="6686550" y="1492853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232</xdr:row>
      <xdr:rowOff>0</xdr:rowOff>
    </xdr:from>
    <xdr:to>
      <xdr:col>9</xdr:col>
      <xdr:colOff>304800</xdr:colOff>
      <xdr:row>232</xdr:row>
      <xdr:rowOff>304800</xdr:rowOff>
    </xdr:to>
    <xdr:sp macro="" textlink="">
      <xdr:nvSpPr>
        <xdr:cNvPr id="230" name="AutoShape 4" descr="https://gazony.ru/upload/iblock/e22/e22716ddede41005f8e3e019889d5a8f.jpg"/>
        <xdr:cNvSpPr>
          <a:spLocks noChangeAspect="1" noChangeArrowheads="1"/>
        </xdr:cNvSpPr>
      </xdr:nvSpPr>
      <xdr:spPr bwMode="auto">
        <a:xfrm>
          <a:off x="6076950" y="1492853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606136</xdr:colOff>
      <xdr:row>227</xdr:row>
      <xdr:rowOff>348095</xdr:rowOff>
    </xdr:from>
    <xdr:to>
      <xdr:col>12</xdr:col>
      <xdr:colOff>441613</xdr:colOff>
      <xdr:row>231</xdr:row>
      <xdr:rowOff>278823</xdr:rowOff>
    </xdr:to>
    <xdr:sp macro="" textlink="">
      <xdr:nvSpPr>
        <xdr:cNvPr id="231" name="AutoShape 5" descr="https://stroy-podskazka.ru/images/article/orig/2019/07/gortenziya-medzhikal-kendl-opisanie-posadka-i-uhod.jpg"/>
        <xdr:cNvSpPr>
          <a:spLocks noChangeAspect="1" noChangeArrowheads="1"/>
        </xdr:cNvSpPr>
      </xdr:nvSpPr>
      <xdr:spPr bwMode="auto">
        <a:xfrm>
          <a:off x="6078681" y="148288663"/>
          <a:ext cx="2260023" cy="2260023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233</xdr:row>
      <xdr:rowOff>0</xdr:rowOff>
    </xdr:from>
    <xdr:to>
      <xdr:col>10</xdr:col>
      <xdr:colOff>304800</xdr:colOff>
      <xdr:row>233</xdr:row>
      <xdr:rowOff>304800</xdr:rowOff>
    </xdr:to>
    <xdr:sp macro="" textlink="">
      <xdr:nvSpPr>
        <xdr:cNvPr id="232" name="AutoShape 6" descr="https://stroy-podskazka.ru/images/article/orig/2019/07/gortenziya-medzhikal-kendl-opisanie-posadka-i-uhod.jpg"/>
        <xdr:cNvSpPr>
          <a:spLocks noChangeAspect="1" noChangeArrowheads="1"/>
        </xdr:cNvSpPr>
      </xdr:nvSpPr>
      <xdr:spPr bwMode="auto">
        <a:xfrm>
          <a:off x="6686550" y="1500092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228</xdr:row>
      <xdr:rowOff>0</xdr:rowOff>
    </xdr:from>
    <xdr:to>
      <xdr:col>10</xdr:col>
      <xdr:colOff>304800</xdr:colOff>
      <xdr:row>228</xdr:row>
      <xdr:rowOff>304800</xdr:rowOff>
    </xdr:to>
    <xdr:sp macro="" textlink="">
      <xdr:nvSpPr>
        <xdr:cNvPr id="233" name="AutoShape 7" descr="https://stroy-podskazka.ru/images/article/orig/2019/07/gortenziya-medzhikal-kendl-opisanie-posadka-i-uhod.jpg"/>
        <xdr:cNvSpPr>
          <a:spLocks noChangeAspect="1" noChangeArrowheads="1"/>
        </xdr:cNvSpPr>
      </xdr:nvSpPr>
      <xdr:spPr bwMode="auto">
        <a:xfrm>
          <a:off x="6686550" y="1477137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227</xdr:row>
      <xdr:rowOff>0</xdr:rowOff>
    </xdr:from>
    <xdr:to>
      <xdr:col>9</xdr:col>
      <xdr:colOff>304800</xdr:colOff>
      <xdr:row>227</xdr:row>
      <xdr:rowOff>304800</xdr:rowOff>
    </xdr:to>
    <xdr:sp macro="" textlink="">
      <xdr:nvSpPr>
        <xdr:cNvPr id="237" name="AutoShape 8" descr="https://fermilon.ru/wp-content/uploads/2019/11/image001-110.jpg"/>
        <xdr:cNvSpPr>
          <a:spLocks noChangeAspect="1" noChangeArrowheads="1"/>
        </xdr:cNvSpPr>
      </xdr:nvSpPr>
      <xdr:spPr bwMode="auto">
        <a:xfrm>
          <a:off x="6076950" y="1469993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162</xdr:row>
      <xdr:rowOff>0</xdr:rowOff>
    </xdr:from>
    <xdr:to>
      <xdr:col>9</xdr:col>
      <xdr:colOff>304800</xdr:colOff>
      <xdr:row>162</xdr:row>
      <xdr:rowOff>304800</xdr:rowOff>
    </xdr:to>
    <xdr:sp macro="" textlink="">
      <xdr:nvSpPr>
        <xdr:cNvPr id="2049" name="AutoShape 1" descr="https://selcdn.fedsp.com/mem/11/40251/1df5aa5672deb49b.jpg"/>
        <xdr:cNvSpPr>
          <a:spLocks noChangeAspect="1" noChangeArrowheads="1"/>
        </xdr:cNvSpPr>
      </xdr:nvSpPr>
      <xdr:spPr bwMode="auto">
        <a:xfrm>
          <a:off x="6076950" y="1016793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162</xdr:row>
      <xdr:rowOff>0</xdr:rowOff>
    </xdr:from>
    <xdr:to>
      <xdr:col>9</xdr:col>
      <xdr:colOff>304800</xdr:colOff>
      <xdr:row>162</xdr:row>
      <xdr:rowOff>304800</xdr:rowOff>
    </xdr:to>
    <xdr:sp macro="" textlink="">
      <xdr:nvSpPr>
        <xdr:cNvPr id="2050" name="AutoShape 2" descr="https://selcdn.fedsp.com/mem/11/40251/1df5aa5672deb49b.jpg"/>
        <xdr:cNvSpPr>
          <a:spLocks noChangeAspect="1" noChangeArrowheads="1"/>
        </xdr:cNvSpPr>
      </xdr:nvSpPr>
      <xdr:spPr bwMode="auto">
        <a:xfrm>
          <a:off x="6076950" y="1016793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162</xdr:row>
      <xdr:rowOff>0</xdr:rowOff>
    </xdr:from>
    <xdr:to>
      <xdr:col>9</xdr:col>
      <xdr:colOff>304800</xdr:colOff>
      <xdr:row>162</xdr:row>
      <xdr:rowOff>304800</xdr:rowOff>
    </xdr:to>
    <xdr:sp macro="" textlink="">
      <xdr:nvSpPr>
        <xdr:cNvPr id="2051" name="AutoShape 3" descr="https://mygardenia.ru/uploads/product/2900/2908/Heucherella-Fire-Frost-1.jpg"/>
        <xdr:cNvSpPr>
          <a:spLocks noChangeAspect="1" noChangeArrowheads="1"/>
        </xdr:cNvSpPr>
      </xdr:nvSpPr>
      <xdr:spPr bwMode="auto">
        <a:xfrm>
          <a:off x="6076950" y="1016793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162</xdr:row>
      <xdr:rowOff>0</xdr:rowOff>
    </xdr:from>
    <xdr:to>
      <xdr:col>9</xdr:col>
      <xdr:colOff>304800</xdr:colOff>
      <xdr:row>162</xdr:row>
      <xdr:rowOff>304800</xdr:rowOff>
    </xdr:to>
    <xdr:sp macro="" textlink="">
      <xdr:nvSpPr>
        <xdr:cNvPr id="2052" name="AutoShape 4" descr="https://mygardenia.ru/uploads/product/2900/2908/Heucherella-Fire-Frost-1.jpg"/>
        <xdr:cNvSpPr>
          <a:spLocks noChangeAspect="1" noChangeArrowheads="1"/>
        </xdr:cNvSpPr>
      </xdr:nvSpPr>
      <xdr:spPr bwMode="auto">
        <a:xfrm>
          <a:off x="6076950" y="1016793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162</xdr:row>
      <xdr:rowOff>684069</xdr:rowOff>
    </xdr:from>
    <xdr:to>
      <xdr:col>0</xdr:col>
      <xdr:colOff>870087</xdr:colOff>
      <xdr:row>164</xdr:row>
      <xdr:rowOff>346</xdr:rowOff>
    </xdr:to>
    <xdr:pic>
      <xdr:nvPicPr>
        <xdr:cNvPr id="205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0" y="103025864"/>
          <a:ext cx="870087" cy="7446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25977</xdr:colOff>
      <xdr:row>207</xdr:row>
      <xdr:rowOff>709517</xdr:rowOff>
    </xdr:from>
    <xdr:to>
      <xdr:col>0</xdr:col>
      <xdr:colOff>883227</xdr:colOff>
      <xdr:row>209</xdr:row>
      <xdr:rowOff>2770</xdr:rowOff>
    </xdr:to>
    <xdr:pic>
      <xdr:nvPicPr>
        <xdr:cNvPr id="2054" name="Picture 6" descr="https://sad-mos.ru/image/cache/catalog/prod/%D0%A0692988-1000x1000.jpg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25977" y="135418994"/>
          <a:ext cx="857250" cy="726159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0</xdr:colOff>
      <xdr:row>236</xdr:row>
      <xdr:rowOff>0</xdr:rowOff>
    </xdr:from>
    <xdr:to>
      <xdr:col>10</xdr:col>
      <xdr:colOff>304800</xdr:colOff>
      <xdr:row>236</xdr:row>
      <xdr:rowOff>304800</xdr:rowOff>
    </xdr:to>
    <xdr:sp macro="" textlink="">
      <xdr:nvSpPr>
        <xdr:cNvPr id="2055" name="AutoShape 7" descr="https://korzinkasp.ru/files/cb5/cb5a233327ae63dcc21c66865cfc2653.jpg"/>
        <xdr:cNvSpPr>
          <a:spLocks noChangeAspect="1" noChangeArrowheads="1"/>
        </xdr:cNvSpPr>
      </xdr:nvSpPr>
      <xdr:spPr bwMode="auto">
        <a:xfrm>
          <a:off x="6686550" y="1521999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1913</xdr:colOff>
      <xdr:row>235</xdr:row>
      <xdr:rowOff>25977</xdr:rowOff>
    </xdr:from>
    <xdr:to>
      <xdr:col>0</xdr:col>
      <xdr:colOff>883226</xdr:colOff>
      <xdr:row>236</xdr:row>
      <xdr:rowOff>81395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1913" y="152477932"/>
          <a:ext cx="881313" cy="77412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17318</xdr:colOff>
      <xdr:row>75</xdr:row>
      <xdr:rowOff>8659</xdr:rowOff>
    </xdr:from>
    <xdr:to>
      <xdr:col>0</xdr:col>
      <xdr:colOff>1133475</xdr:colOff>
      <xdr:row>76</xdr:row>
      <xdr:rowOff>0</xdr:rowOff>
    </xdr:to>
    <xdr:pic>
      <xdr:nvPicPr>
        <xdr:cNvPr id="247" name="Рисунок 246"/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7318" y="45538159"/>
          <a:ext cx="1116157" cy="7057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231</xdr:row>
      <xdr:rowOff>0</xdr:rowOff>
    </xdr:from>
    <xdr:to>
      <xdr:col>0</xdr:col>
      <xdr:colOff>304800</xdr:colOff>
      <xdr:row>231</xdr:row>
      <xdr:rowOff>304800</xdr:rowOff>
    </xdr:to>
    <xdr:sp macro="" textlink="">
      <xdr:nvSpPr>
        <xdr:cNvPr id="234" name="AutoShape 1" descr="https://romashkino.ru/upload/iblock/b7d/%D0%93%D0%BE%D1%80%D1%82%D0%B5%D0%BD%D0%B7%D0%B8%D1%8F%20%D0%BC%D0%B5%D1%82%D0%B5%D0%BB%D1%8C%D1%87%D0%B0%D1%82%D0%B0%D1%8F%20Fraise%20Melba%20%D1%81%D0%B0%D0%B6%D0%B5%D0%BD%D1%86%D1%8B.jpg"/>
        <xdr:cNvSpPr>
          <a:spLocks noChangeAspect="1" noChangeArrowheads="1"/>
        </xdr:cNvSpPr>
      </xdr:nvSpPr>
      <xdr:spPr bwMode="auto">
        <a:xfrm>
          <a:off x="0" y="148609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231</xdr:row>
      <xdr:rowOff>0</xdr:rowOff>
    </xdr:from>
    <xdr:to>
      <xdr:col>0</xdr:col>
      <xdr:colOff>304800</xdr:colOff>
      <xdr:row>231</xdr:row>
      <xdr:rowOff>304800</xdr:rowOff>
    </xdr:to>
    <xdr:sp macro="" textlink="">
      <xdr:nvSpPr>
        <xdr:cNvPr id="235" name="AutoShape 2" descr="https://romashkino.ru/upload/iblock/b7d/%D0%93%D0%BE%D1%80%D1%82%D0%B5%D0%BD%D0%B7%D0%B8%D1%8F%20%D0%BC%D0%B5%D1%82%D0%B5%D0%BB%D1%8C%D1%87%D0%B0%D1%82%D0%B0%D1%8F%20Fraise%20Melba%20%D1%81%D0%B0%D0%B6%D0%B5%D0%BD%D1%86%D1%8B.jpg"/>
        <xdr:cNvSpPr>
          <a:spLocks noChangeAspect="1" noChangeArrowheads="1"/>
        </xdr:cNvSpPr>
      </xdr:nvSpPr>
      <xdr:spPr bwMode="auto">
        <a:xfrm>
          <a:off x="0" y="148609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230</xdr:row>
      <xdr:rowOff>0</xdr:rowOff>
    </xdr:from>
    <xdr:to>
      <xdr:col>8</xdr:col>
      <xdr:colOff>304800</xdr:colOff>
      <xdr:row>230</xdr:row>
      <xdr:rowOff>304800</xdr:rowOff>
    </xdr:to>
    <xdr:sp macro="" textlink="">
      <xdr:nvSpPr>
        <xdr:cNvPr id="236" name="AutoShape 3" descr="https://romashkino.ru/upload/iblock/b7d/%D0%93%D0%BE%D1%80%D1%82%D0%B5%D0%BD%D0%B7%D0%B8%D1%8F%20%D0%BC%D0%B5%D1%82%D0%B5%D0%BB%D1%8C%D1%87%D0%B0%D1%82%D0%B0%D1%8F%20Fraise%20Melba%20%D1%81%D0%B0%D0%B6%D0%B5%D0%BD%D1%86%D1%8B.jpg"/>
        <xdr:cNvSpPr>
          <a:spLocks noChangeAspect="1" noChangeArrowheads="1"/>
        </xdr:cNvSpPr>
      </xdr:nvSpPr>
      <xdr:spPr bwMode="auto">
        <a:xfrm>
          <a:off x="5467350" y="1478946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8659</xdr:colOff>
      <xdr:row>231</xdr:row>
      <xdr:rowOff>0</xdr:rowOff>
    </xdr:from>
    <xdr:to>
      <xdr:col>0</xdr:col>
      <xdr:colOff>904009</xdr:colOff>
      <xdr:row>232</xdr:row>
      <xdr:rowOff>1730</xdr:rowOff>
    </xdr:to>
    <xdr:pic>
      <xdr:nvPicPr>
        <xdr:cNvPr id="23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8659" y="149568477"/>
          <a:ext cx="891886" cy="6511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76202</xdr:colOff>
      <xdr:row>262</xdr:row>
      <xdr:rowOff>21778</xdr:rowOff>
    </xdr:from>
    <xdr:to>
      <xdr:col>0</xdr:col>
      <xdr:colOff>894677</xdr:colOff>
      <xdr:row>262</xdr:row>
      <xdr:rowOff>741621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202" y="151986349"/>
          <a:ext cx="828000" cy="719843"/>
        </a:xfrm>
        <a:prstGeom prst="rect">
          <a:avLst/>
        </a:prstGeom>
      </xdr:spPr>
    </xdr:pic>
    <xdr:clientData/>
  </xdr:twoCellAnchor>
  <xdr:twoCellAnchor editAs="oneCell">
    <xdr:from>
      <xdr:col>0</xdr:col>
      <xdr:colOff>108860</xdr:colOff>
      <xdr:row>263</xdr:row>
      <xdr:rowOff>32658</xdr:rowOff>
    </xdr:from>
    <xdr:to>
      <xdr:col>0</xdr:col>
      <xdr:colOff>828860</xdr:colOff>
      <xdr:row>263</xdr:row>
      <xdr:rowOff>752658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860" y="152759229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119746</xdr:colOff>
      <xdr:row>264</xdr:row>
      <xdr:rowOff>32659</xdr:rowOff>
    </xdr:from>
    <xdr:to>
      <xdr:col>0</xdr:col>
      <xdr:colOff>839746</xdr:colOff>
      <xdr:row>264</xdr:row>
      <xdr:rowOff>752659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9746" y="15352123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130632</xdr:colOff>
      <xdr:row>265</xdr:row>
      <xdr:rowOff>21772</xdr:rowOff>
    </xdr:from>
    <xdr:to>
      <xdr:col>0</xdr:col>
      <xdr:colOff>850632</xdr:colOff>
      <xdr:row>265</xdr:row>
      <xdr:rowOff>741772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0632" y="154272343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163290</xdr:colOff>
      <xdr:row>266</xdr:row>
      <xdr:rowOff>32658</xdr:rowOff>
    </xdr:from>
    <xdr:to>
      <xdr:col>0</xdr:col>
      <xdr:colOff>703290</xdr:colOff>
      <xdr:row>266</xdr:row>
      <xdr:rowOff>753018</xdr:rowOff>
    </xdr:to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3290" y="155045229"/>
          <a:ext cx="540000" cy="720360"/>
        </a:xfrm>
        <a:prstGeom prst="rect">
          <a:avLst/>
        </a:prstGeom>
      </xdr:spPr>
    </xdr:pic>
    <xdr:clientData/>
  </xdr:twoCellAnchor>
  <xdr:twoCellAnchor editAs="oneCell">
    <xdr:from>
      <xdr:col>0</xdr:col>
      <xdr:colOff>10886</xdr:colOff>
      <xdr:row>267</xdr:row>
      <xdr:rowOff>54430</xdr:rowOff>
    </xdr:from>
    <xdr:to>
      <xdr:col>0</xdr:col>
      <xdr:colOff>891836</xdr:colOff>
      <xdr:row>267</xdr:row>
      <xdr:rowOff>729430</xdr:rowOff>
    </xdr:to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86" y="155829001"/>
          <a:ext cx="900000" cy="67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108860</xdr:colOff>
      <xdr:row>268</xdr:row>
      <xdr:rowOff>32658</xdr:rowOff>
    </xdr:from>
    <xdr:to>
      <xdr:col>0</xdr:col>
      <xdr:colOff>828860</xdr:colOff>
      <xdr:row>268</xdr:row>
      <xdr:rowOff>752658</xdr:rowOff>
    </xdr:to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860" y="156569229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119746</xdr:colOff>
      <xdr:row>269</xdr:row>
      <xdr:rowOff>21772</xdr:rowOff>
    </xdr:from>
    <xdr:to>
      <xdr:col>0</xdr:col>
      <xdr:colOff>839746</xdr:colOff>
      <xdr:row>269</xdr:row>
      <xdr:rowOff>741772</xdr:rowOff>
    </xdr:to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9746" y="157320343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119746</xdr:colOff>
      <xdr:row>270</xdr:row>
      <xdr:rowOff>32658</xdr:rowOff>
    </xdr:from>
    <xdr:to>
      <xdr:col>0</xdr:col>
      <xdr:colOff>839746</xdr:colOff>
      <xdr:row>270</xdr:row>
      <xdr:rowOff>752658</xdr:rowOff>
    </xdr:to>
    <xdr:pic>
      <xdr:nvPicPr>
        <xdr:cNvPr id="248" name="Рисунок 247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9746" y="158093229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108860</xdr:colOff>
      <xdr:row>271</xdr:row>
      <xdr:rowOff>32658</xdr:rowOff>
    </xdr:from>
    <xdr:to>
      <xdr:col>0</xdr:col>
      <xdr:colOff>828860</xdr:colOff>
      <xdr:row>271</xdr:row>
      <xdr:rowOff>752658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860" y="158855229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272</xdr:row>
      <xdr:rowOff>43544</xdr:rowOff>
    </xdr:from>
    <xdr:to>
      <xdr:col>0</xdr:col>
      <xdr:colOff>900000</xdr:colOff>
      <xdr:row>272</xdr:row>
      <xdr:rowOff>718544</xdr:rowOff>
    </xdr:to>
    <xdr:pic>
      <xdr:nvPicPr>
        <xdr:cNvPr id="250" name="Рисунок 249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59628115"/>
          <a:ext cx="900000" cy="675000"/>
        </a:xfrm>
        <a:prstGeom prst="rect">
          <a:avLst/>
        </a:prstGeom>
      </xdr:spPr>
    </xdr:pic>
    <xdr:clientData/>
  </xdr:twoCellAnchor>
  <xdr:twoCellAnchor editAs="oneCell">
    <xdr:from>
      <xdr:col>0</xdr:col>
      <xdr:colOff>97974</xdr:colOff>
      <xdr:row>273</xdr:row>
      <xdr:rowOff>32658</xdr:rowOff>
    </xdr:from>
    <xdr:to>
      <xdr:col>0</xdr:col>
      <xdr:colOff>817974</xdr:colOff>
      <xdr:row>273</xdr:row>
      <xdr:rowOff>752658</xdr:rowOff>
    </xdr:to>
    <xdr:pic>
      <xdr:nvPicPr>
        <xdr:cNvPr id="251" name="Рисунок 250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7974" y="160379229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97974</xdr:colOff>
      <xdr:row>274</xdr:row>
      <xdr:rowOff>32658</xdr:rowOff>
    </xdr:from>
    <xdr:to>
      <xdr:col>0</xdr:col>
      <xdr:colOff>817974</xdr:colOff>
      <xdr:row>274</xdr:row>
      <xdr:rowOff>752658</xdr:rowOff>
    </xdr:to>
    <xdr:pic>
      <xdr:nvPicPr>
        <xdr:cNvPr id="252" name="Рисунок 251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7974" y="161141229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250374</xdr:colOff>
      <xdr:row>275</xdr:row>
      <xdr:rowOff>32658</xdr:rowOff>
    </xdr:from>
    <xdr:to>
      <xdr:col>0</xdr:col>
      <xdr:colOff>970374</xdr:colOff>
      <xdr:row>275</xdr:row>
      <xdr:rowOff>752658</xdr:rowOff>
    </xdr:to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0374" y="160611458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194130</xdr:colOff>
      <xdr:row>276</xdr:row>
      <xdr:rowOff>43545</xdr:rowOff>
    </xdr:from>
    <xdr:to>
      <xdr:col>0</xdr:col>
      <xdr:colOff>1022130</xdr:colOff>
      <xdr:row>276</xdr:row>
      <xdr:rowOff>706900</xdr:rowOff>
    </xdr:to>
    <xdr:pic>
      <xdr:nvPicPr>
        <xdr:cNvPr id="254" name="Рисунок 253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4130" y="161384345"/>
          <a:ext cx="828000" cy="663355"/>
        </a:xfrm>
        <a:prstGeom prst="rect">
          <a:avLst/>
        </a:prstGeom>
      </xdr:spPr>
    </xdr:pic>
    <xdr:clientData/>
  </xdr:twoCellAnchor>
  <xdr:twoCellAnchor editAs="oneCell">
    <xdr:from>
      <xdr:col>0</xdr:col>
      <xdr:colOff>179615</xdr:colOff>
      <xdr:row>277</xdr:row>
      <xdr:rowOff>18144</xdr:rowOff>
    </xdr:from>
    <xdr:to>
      <xdr:col>0</xdr:col>
      <xdr:colOff>1007615</xdr:colOff>
      <xdr:row>277</xdr:row>
      <xdr:rowOff>726472</xdr:rowOff>
    </xdr:to>
    <xdr:pic>
      <xdr:nvPicPr>
        <xdr:cNvPr id="255" name="Рисунок 254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9615" y="162120944"/>
          <a:ext cx="828000" cy="7083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279</xdr:row>
      <xdr:rowOff>0</xdr:rowOff>
    </xdr:from>
    <xdr:to>
      <xdr:col>0</xdr:col>
      <xdr:colOff>304800</xdr:colOff>
      <xdr:row>279</xdr:row>
      <xdr:rowOff>304800</xdr:rowOff>
    </xdr:to>
    <xdr:sp macro="" textlink="">
      <xdr:nvSpPr>
        <xdr:cNvPr id="60" name="AutoShape 1" descr="https://pocvetam.ru/wp-content/uploads/2019/08/2-cvetki-rododendrona.jpg"/>
        <xdr:cNvSpPr>
          <a:spLocks noChangeAspect="1" noChangeArrowheads="1"/>
        </xdr:cNvSpPr>
      </xdr:nvSpPr>
      <xdr:spPr bwMode="auto">
        <a:xfrm>
          <a:off x="0" y="1787652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59270</xdr:colOff>
      <xdr:row>279</xdr:row>
      <xdr:rowOff>28046</xdr:rowOff>
    </xdr:from>
    <xdr:to>
      <xdr:col>0</xdr:col>
      <xdr:colOff>1126458</xdr:colOff>
      <xdr:row>279</xdr:row>
      <xdr:rowOff>748046</xdr:rowOff>
    </xdr:to>
    <xdr:pic>
      <xdr:nvPicPr>
        <xdr:cNvPr id="204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59270" y="164035846"/>
          <a:ext cx="1067188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280</xdr:row>
      <xdr:rowOff>0</xdr:rowOff>
    </xdr:from>
    <xdr:to>
      <xdr:col>0</xdr:col>
      <xdr:colOff>304800</xdr:colOff>
      <xdr:row>280</xdr:row>
      <xdr:rowOff>304800</xdr:rowOff>
    </xdr:to>
    <xdr:sp macro="" textlink="">
      <xdr:nvSpPr>
        <xdr:cNvPr id="2057" name="AutoShape 3" descr="https://www.cloverhome.nl/wp-content/uploads/2016/05/Colour_garden_rhododendrons_madame_masson.jpg"/>
        <xdr:cNvSpPr>
          <a:spLocks noChangeAspect="1" noChangeArrowheads="1"/>
        </xdr:cNvSpPr>
      </xdr:nvSpPr>
      <xdr:spPr bwMode="auto">
        <a:xfrm>
          <a:off x="0" y="1795272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51859</xdr:colOff>
      <xdr:row>280</xdr:row>
      <xdr:rowOff>14447</xdr:rowOff>
    </xdr:from>
    <xdr:to>
      <xdr:col>0</xdr:col>
      <xdr:colOff>1131332</xdr:colOff>
      <xdr:row>280</xdr:row>
      <xdr:rowOff>734447</xdr:rowOff>
    </xdr:to>
    <xdr:pic>
      <xdr:nvPicPr>
        <xdr:cNvPr id="205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51859" y="164784247"/>
          <a:ext cx="1079473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54869</xdr:colOff>
      <xdr:row>44</xdr:row>
      <xdr:rowOff>35597</xdr:rowOff>
    </xdr:from>
    <xdr:to>
      <xdr:col>0</xdr:col>
      <xdr:colOff>857250</xdr:colOff>
      <xdr:row>44</xdr:row>
      <xdr:rowOff>683597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4869" y="23495672"/>
          <a:ext cx="802381" cy="648000"/>
        </a:xfrm>
        <a:prstGeom prst="rect">
          <a:avLst/>
        </a:prstGeom>
      </xdr:spPr>
    </xdr:pic>
    <xdr:clientData/>
  </xdr:twoCellAnchor>
  <xdr:twoCellAnchor>
    <xdr:from>
      <xdr:col>0</xdr:col>
      <xdr:colOff>69271</xdr:colOff>
      <xdr:row>35</xdr:row>
      <xdr:rowOff>34636</xdr:rowOff>
    </xdr:from>
    <xdr:to>
      <xdr:col>0</xdr:col>
      <xdr:colOff>866774</xdr:colOff>
      <xdr:row>35</xdr:row>
      <xdr:rowOff>682636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9271" y="18475036"/>
          <a:ext cx="797503" cy="648000"/>
        </a:xfrm>
        <a:prstGeom prst="rect">
          <a:avLst/>
        </a:prstGeom>
      </xdr:spPr>
    </xdr:pic>
    <xdr:clientData/>
  </xdr:twoCellAnchor>
  <xdr:twoCellAnchor>
    <xdr:from>
      <xdr:col>0</xdr:col>
      <xdr:colOff>51955</xdr:colOff>
      <xdr:row>42</xdr:row>
      <xdr:rowOff>34636</xdr:rowOff>
    </xdr:from>
    <xdr:to>
      <xdr:col>0</xdr:col>
      <xdr:colOff>847725</xdr:colOff>
      <xdr:row>42</xdr:row>
      <xdr:rowOff>682636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1955" y="22618411"/>
          <a:ext cx="795770" cy="648000"/>
        </a:xfrm>
        <a:prstGeom prst="rect">
          <a:avLst/>
        </a:prstGeom>
      </xdr:spPr>
    </xdr:pic>
    <xdr:clientData/>
  </xdr:twoCellAnchor>
  <xdr:twoCellAnchor>
    <xdr:from>
      <xdr:col>0</xdr:col>
      <xdr:colOff>69273</xdr:colOff>
      <xdr:row>37</xdr:row>
      <xdr:rowOff>25977</xdr:rowOff>
    </xdr:from>
    <xdr:to>
      <xdr:col>0</xdr:col>
      <xdr:colOff>876300</xdr:colOff>
      <xdr:row>37</xdr:row>
      <xdr:rowOff>673977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9273" y="19180752"/>
          <a:ext cx="797502" cy="648000"/>
        </a:xfrm>
        <a:prstGeom prst="rect">
          <a:avLst/>
        </a:prstGeom>
      </xdr:spPr>
    </xdr:pic>
    <xdr:clientData/>
  </xdr:twoCellAnchor>
  <xdr:twoCellAnchor>
    <xdr:from>
      <xdr:col>0</xdr:col>
      <xdr:colOff>43295</xdr:colOff>
      <xdr:row>39</xdr:row>
      <xdr:rowOff>34636</xdr:rowOff>
    </xdr:from>
    <xdr:to>
      <xdr:col>0</xdr:col>
      <xdr:colOff>857250</xdr:colOff>
      <xdr:row>39</xdr:row>
      <xdr:rowOff>682636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3295" y="20618161"/>
          <a:ext cx="813955" cy="648000"/>
        </a:xfrm>
        <a:prstGeom prst="rect">
          <a:avLst/>
        </a:prstGeom>
      </xdr:spPr>
    </xdr:pic>
    <xdr:clientData/>
  </xdr:twoCellAnchor>
  <xdr:twoCellAnchor>
    <xdr:from>
      <xdr:col>0</xdr:col>
      <xdr:colOff>43295</xdr:colOff>
      <xdr:row>38</xdr:row>
      <xdr:rowOff>34636</xdr:rowOff>
    </xdr:from>
    <xdr:to>
      <xdr:col>0</xdr:col>
      <xdr:colOff>822699</xdr:colOff>
      <xdr:row>38</xdr:row>
      <xdr:rowOff>682636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3295" y="19903786"/>
          <a:ext cx="779404" cy="648000"/>
        </a:xfrm>
        <a:prstGeom prst="rect">
          <a:avLst/>
        </a:prstGeom>
      </xdr:spPr>
    </xdr:pic>
    <xdr:clientData/>
  </xdr:twoCellAnchor>
  <xdr:twoCellAnchor>
    <xdr:from>
      <xdr:col>0</xdr:col>
      <xdr:colOff>69273</xdr:colOff>
      <xdr:row>34</xdr:row>
      <xdr:rowOff>34636</xdr:rowOff>
    </xdr:from>
    <xdr:to>
      <xdr:col>0</xdr:col>
      <xdr:colOff>876300</xdr:colOff>
      <xdr:row>34</xdr:row>
      <xdr:rowOff>682636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9273" y="17760661"/>
          <a:ext cx="797502" cy="648000"/>
        </a:xfrm>
        <a:prstGeom prst="rect">
          <a:avLst/>
        </a:prstGeom>
      </xdr:spPr>
    </xdr:pic>
    <xdr:clientData/>
  </xdr:twoCellAnchor>
  <xdr:twoCellAnchor>
    <xdr:from>
      <xdr:col>0</xdr:col>
      <xdr:colOff>34641</xdr:colOff>
      <xdr:row>41</xdr:row>
      <xdr:rowOff>34636</xdr:rowOff>
    </xdr:from>
    <xdr:to>
      <xdr:col>0</xdr:col>
      <xdr:colOff>872170</xdr:colOff>
      <xdr:row>41</xdr:row>
      <xdr:rowOff>538636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641" y="22046911"/>
          <a:ext cx="828004" cy="504000"/>
        </a:xfrm>
        <a:prstGeom prst="rect">
          <a:avLst/>
        </a:prstGeom>
      </xdr:spPr>
    </xdr:pic>
    <xdr:clientData/>
  </xdr:twoCellAnchor>
  <xdr:twoCellAnchor>
    <xdr:from>
      <xdr:col>0</xdr:col>
      <xdr:colOff>34636</xdr:colOff>
      <xdr:row>40</xdr:row>
      <xdr:rowOff>34636</xdr:rowOff>
    </xdr:from>
    <xdr:to>
      <xdr:col>0</xdr:col>
      <xdr:colOff>891980</xdr:colOff>
      <xdr:row>40</xdr:row>
      <xdr:rowOff>682636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636" y="21332536"/>
          <a:ext cx="828769" cy="648000"/>
        </a:xfrm>
        <a:prstGeom prst="rect">
          <a:avLst/>
        </a:prstGeom>
      </xdr:spPr>
    </xdr:pic>
    <xdr:clientData/>
  </xdr:twoCellAnchor>
  <xdr:twoCellAnchor>
    <xdr:from>
      <xdr:col>0</xdr:col>
      <xdr:colOff>34636</xdr:colOff>
      <xdr:row>33</xdr:row>
      <xdr:rowOff>34636</xdr:rowOff>
    </xdr:from>
    <xdr:to>
      <xdr:col>0</xdr:col>
      <xdr:colOff>891982</xdr:colOff>
      <xdr:row>33</xdr:row>
      <xdr:rowOff>682636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636" y="17046286"/>
          <a:ext cx="828771" cy="648000"/>
        </a:xfrm>
        <a:prstGeom prst="rect">
          <a:avLst/>
        </a:prstGeom>
      </xdr:spPr>
    </xdr:pic>
    <xdr:clientData/>
  </xdr:twoCellAnchor>
  <xdr:twoCellAnchor>
    <xdr:from>
      <xdr:col>0</xdr:col>
      <xdr:colOff>57151</xdr:colOff>
      <xdr:row>75</xdr:row>
      <xdr:rowOff>30307</xdr:rowOff>
    </xdr:from>
    <xdr:to>
      <xdr:col>0</xdr:col>
      <xdr:colOff>888438</xdr:colOff>
      <xdr:row>75</xdr:row>
      <xdr:rowOff>678307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7151" y="45331207"/>
          <a:ext cx="812237" cy="648000"/>
        </a:xfrm>
        <a:prstGeom prst="rect">
          <a:avLst/>
        </a:prstGeom>
      </xdr:spPr>
    </xdr:pic>
    <xdr:clientData/>
  </xdr:twoCellAnchor>
  <xdr:twoCellAnchor>
    <xdr:from>
      <xdr:col>0</xdr:col>
      <xdr:colOff>59748</xdr:colOff>
      <xdr:row>72</xdr:row>
      <xdr:rowOff>30307</xdr:rowOff>
    </xdr:from>
    <xdr:to>
      <xdr:col>0</xdr:col>
      <xdr:colOff>902960</xdr:colOff>
      <xdr:row>72</xdr:row>
      <xdr:rowOff>678307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9748" y="43188082"/>
          <a:ext cx="805112" cy="648000"/>
        </a:xfrm>
        <a:prstGeom prst="rect">
          <a:avLst/>
        </a:prstGeom>
      </xdr:spPr>
    </xdr:pic>
    <xdr:clientData/>
  </xdr:twoCellAnchor>
  <xdr:twoCellAnchor>
    <xdr:from>
      <xdr:col>0</xdr:col>
      <xdr:colOff>49357</xdr:colOff>
      <xdr:row>73</xdr:row>
      <xdr:rowOff>30307</xdr:rowOff>
    </xdr:from>
    <xdr:to>
      <xdr:col>0</xdr:col>
      <xdr:colOff>892569</xdr:colOff>
      <xdr:row>73</xdr:row>
      <xdr:rowOff>678307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9357" y="43902457"/>
          <a:ext cx="814637" cy="648000"/>
        </a:xfrm>
        <a:prstGeom prst="rect">
          <a:avLst/>
        </a:prstGeom>
      </xdr:spPr>
    </xdr:pic>
    <xdr:clientData/>
  </xdr:twoCellAnchor>
  <xdr:twoCellAnchor>
    <xdr:from>
      <xdr:col>0</xdr:col>
      <xdr:colOff>58882</xdr:colOff>
      <xdr:row>74</xdr:row>
      <xdr:rowOff>30307</xdr:rowOff>
    </xdr:from>
    <xdr:to>
      <xdr:col>0</xdr:col>
      <xdr:colOff>902094</xdr:colOff>
      <xdr:row>74</xdr:row>
      <xdr:rowOff>678307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8882" y="44616832"/>
          <a:ext cx="805112" cy="648000"/>
        </a:xfrm>
        <a:prstGeom prst="rect">
          <a:avLst/>
        </a:prstGeom>
      </xdr:spPr>
    </xdr:pic>
    <xdr:clientData/>
  </xdr:twoCellAnchor>
  <xdr:twoCellAnchor>
    <xdr:from>
      <xdr:col>0</xdr:col>
      <xdr:colOff>87507</xdr:colOff>
      <xdr:row>116</xdr:row>
      <xdr:rowOff>28575</xdr:rowOff>
    </xdr:from>
    <xdr:to>
      <xdr:col>0</xdr:col>
      <xdr:colOff>847724</xdr:colOff>
      <xdr:row>116</xdr:row>
      <xdr:rowOff>676575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7507" y="69903975"/>
          <a:ext cx="760217" cy="648000"/>
        </a:xfrm>
        <a:prstGeom prst="rect">
          <a:avLst/>
        </a:prstGeom>
      </xdr:spPr>
    </xdr:pic>
    <xdr:clientData/>
  </xdr:twoCellAnchor>
  <xdr:twoCellAnchor>
    <xdr:from>
      <xdr:col>0</xdr:col>
      <xdr:colOff>39833</xdr:colOff>
      <xdr:row>119</xdr:row>
      <xdr:rowOff>38100</xdr:rowOff>
    </xdr:from>
    <xdr:to>
      <xdr:col>0</xdr:col>
      <xdr:colOff>1148216</xdr:colOff>
      <xdr:row>119</xdr:row>
      <xdr:rowOff>686100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9833" y="72056625"/>
          <a:ext cx="822633" cy="648000"/>
        </a:xfrm>
        <a:prstGeom prst="rect">
          <a:avLst/>
        </a:prstGeom>
      </xdr:spPr>
    </xdr:pic>
    <xdr:clientData/>
  </xdr:twoCellAnchor>
  <xdr:twoCellAnchor>
    <xdr:from>
      <xdr:col>0</xdr:col>
      <xdr:colOff>30338</xdr:colOff>
      <xdr:row>118</xdr:row>
      <xdr:rowOff>46759</xdr:rowOff>
    </xdr:from>
    <xdr:to>
      <xdr:col>0</xdr:col>
      <xdr:colOff>1133619</xdr:colOff>
      <xdr:row>118</xdr:row>
      <xdr:rowOff>622759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0338" y="71350909"/>
          <a:ext cx="836581" cy="576000"/>
        </a:xfrm>
        <a:prstGeom prst="rect">
          <a:avLst/>
        </a:prstGeom>
      </xdr:spPr>
    </xdr:pic>
    <xdr:clientData/>
  </xdr:twoCellAnchor>
  <xdr:twoCellAnchor>
    <xdr:from>
      <xdr:col>0</xdr:col>
      <xdr:colOff>47626</xdr:colOff>
      <xdr:row>120</xdr:row>
      <xdr:rowOff>30307</xdr:rowOff>
    </xdr:from>
    <xdr:to>
      <xdr:col>0</xdr:col>
      <xdr:colOff>884331</xdr:colOff>
      <xdr:row>120</xdr:row>
      <xdr:rowOff>678307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7626" y="72763207"/>
          <a:ext cx="817655" cy="648000"/>
        </a:xfrm>
        <a:prstGeom prst="rect">
          <a:avLst/>
        </a:prstGeom>
      </xdr:spPr>
    </xdr:pic>
    <xdr:clientData/>
  </xdr:twoCellAnchor>
  <xdr:twoCellAnchor>
    <xdr:from>
      <xdr:col>0</xdr:col>
      <xdr:colOff>49357</xdr:colOff>
      <xdr:row>121</xdr:row>
      <xdr:rowOff>38100</xdr:rowOff>
    </xdr:from>
    <xdr:to>
      <xdr:col>0</xdr:col>
      <xdr:colOff>1097125</xdr:colOff>
      <xdr:row>121</xdr:row>
      <xdr:rowOff>686100</xdr:rowOff>
    </xdr:to>
    <xdr:pic>
      <xdr:nvPicPr>
        <xdr:cNvPr id="20" name="Рисунок 19"/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49357" y="73485375"/>
          <a:ext cx="819168" cy="648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122</xdr:row>
      <xdr:rowOff>30307</xdr:rowOff>
    </xdr:from>
    <xdr:to>
      <xdr:col>0</xdr:col>
      <xdr:colOff>900362</xdr:colOff>
      <xdr:row>122</xdr:row>
      <xdr:rowOff>678307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7150" y="74191957"/>
          <a:ext cx="805112" cy="648000"/>
        </a:xfrm>
        <a:prstGeom prst="rect">
          <a:avLst/>
        </a:prstGeom>
      </xdr:spPr>
    </xdr:pic>
    <xdr:clientData/>
  </xdr:twoCellAnchor>
  <xdr:twoCellAnchor>
    <xdr:from>
      <xdr:col>0</xdr:col>
      <xdr:colOff>47735</xdr:colOff>
      <xdr:row>123</xdr:row>
      <xdr:rowOff>30307</xdr:rowOff>
    </xdr:from>
    <xdr:to>
      <xdr:col>0</xdr:col>
      <xdr:colOff>870827</xdr:colOff>
      <xdr:row>123</xdr:row>
      <xdr:rowOff>678307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7735" y="74906332"/>
          <a:ext cx="823092" cy="648000"/>
        </a:xfrm>
        <a:prstGeom prst="rect">
          <a:avLst/>
        </a:prstGeom>
      </xdr:spPr>
    </xdr:pic>
    <xdr:clientData/>
  </xdr:twoCellAnchor>
  <xdr:twoCellAnchor>
    <xdr:from>
      <xdr:col>0</xdr:col>
      <xdr:colOff>39832</xdr:colOff>
      <xdr:row>124</xdr:row>
      <xdr:rowOff>38100</xdr:rowOff>
    </xdr:from>
    <xdr:to>
      <xdr:col>0</xdr:col>
      <xdr:colOff>1010968</xdr:colOff>
      <xdr:row>124</xdr:row>
      <xdr:rowOff>686100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9832" y="75628500"/>
          <a:ext cx="828261" cy="648000"/>
        </a:xfrm>
        <a:prstGeom prst="rect">
          <a:avLst/>
        </a:prstGeom>
      </xdr:spPr>
    </xdr:pic>
    <xdr:clientData/>
  </xdr:twoCellAnchor>
  <xdr:twoCellAnchor>
    <xdr:from>
      <xdr:col>0</xdr:col>
      <xdr:colOff>38098</xdr:colOff>
      <xdr:row>125</xdr:row>
      <xdr:rowOff>47624</xdr:rowOff>
    </xdr:from>
    <xdr:to>
      <xdr:col>0</xdr:col>
      <xdr:colOff>1105382</xdr:colOff>
      <xdr:row>125</xdr:row>
      <xdr:rowOff>623624</xdr:rowOff>
    </xdr:to>
    <xdr:pic>
      <xdr:nvPicPr>
        <xdr:cNvPr id="24" name="Рисунок 23"/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8098" y="76352399"/>
          <a:ext cx="829159" cy="576000"/>
        </a:xfrm>
        <a:prstGeom prst="rect">
          <a:avLst/>
        </a:prstGeom>
      </xdr:spPr>
    </xdr:pic>
    <xdr:clientData/>
  </xdr:twoCellAnchor>
  <xdr:twoCellAnchor>
    <xdr:from>
      <xdr:col>0</xdr:col>
      <xdr:colOff>47627</xdr:colOff>
      <xdr:row>126</xdr:row>
      <xdr:rowOff>29440</xdr:rowOff>
    </xdr:from>
    <xdr:to>
      <xdr:col>0</xdr:col>
      <xdr:colOff>960871</xdr:colOff>
      <xdr:row>126</xdr:row>
      <xdr:rowOff>677440</xdr:rowOff>
    </xdr:to>
    <xdr:pic>
      <xdr:nvPicPr>
        <xdr:cNvPr id="25" name="Рисунок 24"/>
        <xdr:cNvPicPr>
          <a:picLocks noChangeAspect="1"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47627" y="77048590"/>
          <a:ext cx="817994" cy="648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117</xdr:row>
      <xdr:rowOff>38100</xdr:rowOff>
    </xdr:from>
    <xdr:to>
      <xdr:col>1</xdr:col>
      <xdr:colOff>0</xdr:colOff>
      <xdr:row>117</xdr:row>
      <xdr:rowOff>686100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7625" y="70627875"/>
          <a:ext cx="819150" cy="648000"/>
        </a:xfrm>
        <a:prstGeom prst="rect">
          <a:avLst/>
        </a:prstGeom>
      </xdr:spPr>
    </xdr:pic>
    <xdr:clientData/>
  </xdr:twoCellAnchor>
  <xdr:twoCellAnchor>
    <xdr:from>
      <xdr:col>0</xdr:col>
      <xdr:colOff>39690</xdr:colOff>
      <xdr:row>129</xdr:row>
      <xdr:rowOff>39690</xdr:rowOff>
    </xdr:from>
    <xdr:to>
      <xdr:col>0</xdr:col>
      <xdr:colOff>903690</xdr:colOff>
      <xdr:row>129</xdr:row>
      <xdr:rowOff>687690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9690" y="78125640"/>
          <a:ext cx="825900" cy="648000"/>
        </a:xfrm>
        <a:prstGeom prst="rect">
          <a:avLst/>
        </a:prstGeom>
      </xdr:spPr>
    </xdr:pic>
    <xdr:clientData/>
  </xdr:twoCellAnchor>
  <xdr:twoCellAnchor>
    <xdr:from>
      <xdr:col>0</xdr:col>
      <xdr:colOff>47628</xdr:colOff>
      <xdr:row>140</xdr:row>
      <xdr:rowOff>39690</xdr:rowOff>
    </xdr:from>
    <xdr:to>
      <xdr:col>0</xdr:col>
      <xdr:colOff>857250</xdr:colOff>
      <xdr:row>140</xdr:row>
      <xdr:rowOff>687690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7628" y="85983765"/>
          <a:ext cx="809622" cy="648000"/>
        </a:xfrm>
        <a:prstGeom prst="rect">
          <a:avLst/>
        </a:prstGeom>
      </xdr:spPr>
    </xdr:pic>
    <xdr:clientData/>
  </xdr:twoCellAnchor>
  <xdr:twoCellAnchor>
    <xdr:from>
      <xdr:col>0</xdr:col>
      <xdr:colOff>39690</xdr:colOff>
      <xdr:row>146</xdr:row>
      <xdr:rowOff>39690</xdr:rowOff>
    </xdr:from>
    <xdr:to>
      <xdr:col>0</xdr:col>
      <xdr:colOff>1011690</xdr:colOff>
      <xdr:row>146</xdr:row>
      <xdr:rowOff>687690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9690" y="90270015"/>
          <a:ext cx="829125" cy="648000"/>
        </a:xfrm>
        <a:prstGeom prst="rect">
          <a:avLst/>
        </a:prstGeom>
      </xdr:spPr>
    </xdr:pic>
    <xdr:clientData/>
  </xdr:twoCellAnchor>
  <xdr:twoCellAnchor>
    <xdr:from>
      <xdr:col>0</xdr:col>
      <xdr:colOff>39690</xdr:colOff>
      <xdr:row>132</xdr:row>
      <xdr:rowOff>31752</xdr:rowOff>
    </xdr:from>
    <xdr:to>
      <xdr:col>0</xdr:col>
      <xdr:colOff>1017776</xdr:colOff>
      <xdr:row>132</xdr:row>
      <xdr:rowOff>679752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9690" y="80260827"/>
          <a:ext cx="825686" cy="648000"/>
        </a:xfrm>
        <a:prstGeom prst="rect">
          <a:avLst/>
        </a:prstGeom>
      </xdr:spPr>
    </xdr:pic>
    <xdr:clientData/>
  </xdr:twoCellAnchor>
  <xdr:twoCellAnchor>
    <xdr:from>
      <xdr:col>0</xdr:col>
      <xdr:colOff>31752</xdr:colOff>
      <xdr:row>131</xdr:row>
      <xdr:rowOff>31752</xdr:rowOff>
    </xdr:from>
    <xdr:to>
      <xdr:col>0</xdr:col>
      <xdr:colOff>838200</xdr:colOff>
      <xdr:row>131</xdr:row>
      <xdr:rowOff>679752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1752" y="79546452"/>
          <a:ext cx="806448" cy="648000"/>
        </a:xfrm>
        <a:prstGeom prst="rect">
          <a:avLst/>
        </a:prstGeom>
      </xdr:spPr>
    </xdr:pic>
    <xdr:clientData/>
  </xdr:twoCellAnchor>
  <xdr:twoCellAnchor>
    <xdr:from>
      <xdr:col>0</xdr:col>
      <xdr:colOff>39690</xdr:colOff>
      <xdr:row>133</xdr:row>
      <xdr:rowOff>31752</xdr:rowOff>
    </xdr:from>
    <xdr:to>
      <xdr:col>0</xdr:col>
      <xdr:colOff>847725</xdr:colOff>
      <xdr:row>133</xdr:row>
      <xdr:rowOff>679752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9690" y="80975202"/>
          <a:ext cx="808035" cy="648000"/>
        </a:xfrm>
        <a:prstGeom prst="rect">
          <a:avLst/>
        </a:prstGeom>
      </xdr:spPr>
    </xdr:pic>
    <xdr:clientData/>
  </xdr:twoCellAnchor>
  <xdr:twoCellAnchor>
    <xdr:from>
      <xdr:col>0</xdr:col>
      <xdr:colOff>39689</xdr:colOff>
      <xdr:row>137</xdr:row>
      <xdr:rowOff>31752</xdr:rowOff>
    </xdr:from>
    <xdr:to>
      <xdr:col>0</xdr:col>
      <xdr:colOff>828674</xdr:colOff>
      <xdr:row>137</xdr:row>
      <xdr:rowOff>679752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9689" y="83832702"/>
          <a:ext cx="788985" cy="648000"/>
        </a:xfrm>
        <a:prstGeom prst="rect">
          <a:avLst/>
        </a:prstGeom>
      </xdr:spPr>
    </xdr:pic>
    <xdr:clientData/>
  </xdr:twoCellAnchor>
  <xdr:twoCellAnchor>
    <xdr:from>
      <xdr:col>0</xdr:col>
      <xdr:colOff>39690</xdr:colOff>
      <xdr:row>138</xdr:row>
      <xdr:rowOff>31752</xdr:rowOff>
    </xdr:from>
    <xdr:to>
      <xdr:col>0</xdr:col>
      <xdr:colOff>838200</xdr:colOff>
      <xdr:row>138</xdr:row>
      <xdr:rowOff>679752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9690" y="84547077"/>
          <a:ext cx="798510" cy="648000"/>
        </a:xfrm>
        <a:prstGeom prst="rect">
          <a:avLst/>
        </a:prstGeom>
      </xdr:spPr>
    </xdr:pic>
    <xdr:clientData/>
  </xdr:twoCellAnchor>
  <xdr:twoCellAnchor>
    <xdr:from>
      <xdr:col>0</xdr:col>
      <xdr:colOff>47628</xdr:colOff>
      <xdr:row>141</xdr:row>
      <xdr:rowOff>31752</xdr:rowOff>
    </xdr:from>
    <xdr:to>
      <xdr:col>0</xdr:col>
      <xdr:colOff>911628</xdr:colOff>
      <xdr:row>141</xdr:row>
      <xdr:rowOff>679752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7628" y="86690202"/>
          <a:ext cx="816375" cy="648000"/>
        </a:xfrm>
        <a:prstGeom prst="rect">
          <a:avLst/>
        </a:prstGeom>
      </xdr:spPr>
    </xdr:pic>
    <xdr:clientData/>
  </xdr:twoCellAnchor>
  <xdr:twoCellAnchor>
    <xdr:from>
      <xdr:col>0</xdr:col>
      <xdr:colOff>63503</xdr:colOff>
      <xdr:row>142</xdr:row>
      <xdr:rowOff>31752</xdr:rowOff>
    </xdr:from>
    <xdr:to>
      <xdr:col>0</xdr:col>
      <xdr:colOff>847724</xdr:colOff>
      <xdr:row>142</xdr:row>
      <xdr:rowOff>679752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3503" y="87404577"/>
          <a:ext cx="784221" cy="648000"/>
        </a:xfrm>
        <a:prstGeom prst="rect">
          <a:avLst/>
        </a:prstGeom>
      </xdr:spPr>
    </xdr:pic>
    <xdr:clientData/>
  </xdr:twoCellAnchor>
  <xdr:twoCellAnchor>
    <xdr:from>
      <xdr:col>0</xdr:col>
      <xdr:colOff>47628</xdr:colOff>
      <xdr:row>143</xdr:row>
      <xdr:rowOff>31752</xdr:rowOff>
    </xdr:from>
    <xdr:to>
      <xdr:col>0</xdr:col>
      <xdr:colOff>911628</xdr:colOff>
      <xdr:row>143</xdr:row>
      <xdr:rowOff>679752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7628" y="88118952"/>
          <a:ext cx="816375" cy="648000"/>
        </a:xfrm>
        <a:prstGeom prst="rect">
          <a:avLst/>
        </a:prstGeom>
      </xdr:spPr>
    </xdr:pic>
    <xdr:clientData/>
  </xdr:twoCellAnchor>
  <xdr:twoCellAnchor>
    <xdr:from>
      <xdr:col>0</xdr:col>
      <xdr:colOff>39690</xdr:colOff>
      <xdr:row>145</xdr:row>
      <xdr:rowOff>31752</xdr:rowOff>
    </xdr:from>
    <xdr:to>
      <xdr:col>0</xdr:col>
      <xdr:colOff>838200</xdr:colOff>
      <xdr:row>145</xdr:row>
      <xdr:rowOff>679752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9690" y="89547702"/>
          <a:ext cx="798510" cy="648000"/>
        </a:xfrm>
        <a:prstGeom prst="rect">
          <a:avLst/>
        </a:prstGeom>
      </xdr:spPr>
    </xdr:pic>
    <xdr:clientData/>
  </xdr:twoCellAnchor>
  <xdr:twoCellAnchor>
    <xdr:from>
      <xdr:col>0</xdr:col>
      <xdr:colOff>47628</xdr:colOff>
      <xdr:row>148</xdr:row>
      <xdr:rowOff>39690</xdr:rowOff>
    </xdr:from>
    <xdr:to>
      <xdr:col>0</xdr:col>
      <xdr:colOff>911628</xdr:colOff>
      <xdr:row>148</xdr:row>
      <xdr:rowOff>687690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7628" y="91698765"/>
          <a:ext cx="816375" cy="648000"/>
        </a:xfrm>
        <a:prstGeom prst="rect">
          <a:avLst/>
        </a:prstGeom>
      </xdr:spPr>
    </xdr:pic>
    <xdr:clientData/>
  </xdr:twoCellAnchor>
  <xdr:twoCellAnchor>
    <xdr:from>
      <xdr:col>0</xdr:col>
      <xdr:colOff>47628</xdr:colOff>
      <xdr:row>149</xdr:row>
      <xdr:rowOff>39690</xdr:rowOff>
    </xdr:from>
    <xdr:to>
      <xdr:col>0</xdr:col>
      <xdr:colOff>912050</xdr:colOff>
      <xdr:row>149</xdr:row>
      <xdr:rowOff>687690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7628" y="92413140"/>
          <a:ext cx="816797" cy="648000"/>
        </a:xfrm>
        <a:prstGeom prst="rect">
          <a:avLst/>
        </a:prstGeom>
      </xdr:spPr>
    </xdr:pic>
    <xdr:clientData/>
  </xdr:twoCellAnchor>
  <xdr:twoCellAnchor>
    <xdr:from>
      <xdr:col>0</xdr:col>
      <xdr:colOff>55565</xdr:colOff>
      <xdr:row>150</xdr:row>
      <xdr:rowOff>31752</xdr:rowOff>
    </xdr:from>
    <xdr:to>
      <xdr:col>0</xdr:col>
      <xdr:colOff>847724</xdr:colOff>
      <xdr:row>150</xdr:row>
      <xdr:rowOff>679752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5565" y="93119577"/>
          <a:ext cx="792159" cy="648000"/>
        </a:xfrm>
        <a:prstGeom prst="rect">
          <a:avLst/>
        </a:prstGeom>
      </xdr:spPr>
    </xdr:pic>
    <xdr:clientData/>
  </xdr:twoCellAnchor>
  <xdr:twoCellAnchor>
    <xdr:from>
      <xdr:col>0</xdr:col>
      <xdr:colOff>47628</xdr:colOff>
      <xdr:row>151</xdr:row>
      <xdr:rowOff>31752</xdr:rowOff>
    </xdr:from>
    <xdr:to>
      <xdr:col>0</xdr:col>
      <xdr:colOff>911628</xdr:colOff>
      <xdr:row>151</xdr:row>
      <xdr:rowOff>679752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7628" y="93833952"/>
          <a:ext cx="816375" cy="648000"/>
        </a:xfrm>
        <a:prstGeom prst="rect">
          <a:avLst/>
        </a:prstGeom>
      </xdr:spPr>
    </xdr:pic>
    <xdr:clientData/>
  </xdr:twoCellAnchor>
  <xdr:twoCellAnchor>
    <xdr:from>
      <xdr:col>0</xdr:col>
      <xdr:colOff>43962</xdr:colOff>
      <xdr:row>147</xdr:row>
      <xdr:rowOff>36635</xdr:rowOff>
    </xdr:from>
    <xdr:to>
      <xdr:col>0</xdr:col>
      <xdr:colOff>1179635</xdr:colOff>
      <xdr:row>147</xdr:row>
      <xdr:rowOff>684635</xdr:rowOff>
    </xdr:to>
    <xdr:pic>
      <xdr:nvPicPr>
        <xdr:cNvPr id="43" name="Рисунок 42"/>
        <xdr:cNvPicPr>
          <a:picLocks noChangeAspect="1"/>
        </xdr:cNvPicPr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43962" y="90981335"/>
          <a:ext cx="821348" cy="648000"/>
        </a:xfrm>
        <a:prstGeom prst="rect">
          <a:avLst/>
        </a:prstGeom>
      </xdr:spPr>
    </xdr:pic>
    <xdr:clientData/>
  </xdr:twoCellAnchor>
  <xdr:twoCellAnchor>
    <xdr:from>
      <xdr:col>0</xdr:col>
      <xdr:colOff>51289</xdr:colOff>
      <xdr:row>136</xdr:row>
      <xdr:rowOff>36635</xdr:rowOff>
    </xdr:from>
    <xdr:to>
      <xdr:col>0</xdr:col>
      <xdr:colOff>1022815</xdr:colOff>
      <xdr:row>136</xdr:row>
      <xdr:rowOff>684635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1289" y="83123210"/>
          <a:ext cx="819126" cy="648000"/>
        </a:xfrm>
        <a:prstGeom prst="rect">
          <a:avLst/>
        </a:prstGeom>
      </xdr:spPr>
    </xdr:pic>
    <xdr:clientData/>
  </xdr:twoCellAnchor>
  <xdr:twoCellAnchor>
    <xdr:from>
      <xdr:col>0</xdr:col>
      <xdr:colOff>58615</xdr:colOff>
      <xdr:row>139</xdr:row>
      <xdr:rowOff>36635</xdr:rowOff>
    </xdr:from>
    <xdr:to>
      <xdr:col>0</xdr:col>
      <xdr:colOff>847724</xdr:colOff>
      <xdr:row>139</xdr:row>
      <xdr:rowOff>684635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8615" y="85266335"/>
          <a:ext cx="789109" cy="648000"/>
        </a:xfrm>
        <a:prstGeom prst="rect">
          <a:avLst/>
        </a:prstGeom>
      </xdr:spPr>
    </xdr:pic>
    <xdr:clientData/>
  </xdr:twoCellAnchor>
  <xdr:twoCellAnchor>
    <xdr:from>
      <xdr:col>0</xdr:col>
      <xdr:colOff>43962</xdr:colOff>
      <xdr:row>134</xdr:row>
      <xdr:rowOff>36635</xdr:rowOff>
    </xdr:from>
    <xdr:to>
      <xdr:col>0</xdr:col>
      <xdr:colOff>1015962</xdr:colOff>
      <xdr:row>134</xdr:row>
      <xdr:rowOff>684635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3962" y="81694460"/>
          <a:ext cx="819600" cy="648000"/>
        </a:xfrm>
        <a:prstGeom prst="rect">
          <a:avLst/>
        </a:prstGeom>
      </xdr:spPr>
    </xdr:pic>
    <xdr:clientData/>
  </xdr:twoCellAnchor>
  <xdr:twoCellAnchor>
    <xdr:from>
      <xdr:col>0</xdr:col>
      <xdr:colOff>51288</xdr:colOff>
      <xdr:row>135</xdr:row>
      <xdr:rowOff>36635</xdr:rowOff>
    </xdr:from>
    <xdr:to>
      <xdr:col>0</xdr:col>
      <xdr:colOff>838199</xdr:colOff>
      <xdr:row>135</xdr:row>
      <xdr:rowOff>684635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1288" y="82408835"/>
          <a:ext cx="786911" cy="648000"/>
        </a:xfrm>
        <a:prstGeom prst="rect">
          <a:avLst/>
        </a:prstGeom>
      </xdr:spPr>
    </xdr:pic>
    <xdr:clientData/>
  </xdr:twoCellAnchor>
  <xdr:twoCellAnchor>
    <xdr:from>
      <xdr:col>0</xdr:col>
      <xdr:colOff>65942</xdr:colOff>
      <xdr:row>144</xdr:row>
      <xdr:rowOff>36635</xdr:rowOff>
    </xdr:from>
    <xdr:to>
      <xdr:col>0</xdr:col>
      <xdr:colOff>857249</xdr:colOff>
      <xdr:row>144</xdr:row>
      <xdr:rowOff>684635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5942" y="88838210"/>
          <a:ext cx="791307" cy="648000"/>
        </a:xfrm>
        <a:prstGeom prst="rect">
          <a:avLst/>
        </a:prstGeom>
      </xdr:spPr>
    </xdr:pic>
    <xdr:clientData/>
  </xdr:twoCellAnchor>
  <xdr:twoCellAnchor>
    <xdr:from>
      <xdr:col>0</xdr:col>
      <xdr:colOff>36635</xdr:colOff>
      <xdr:row>130</xdr:row>
      <xdr:rowOff>36635</xdr:rowOff>
    </xdr:from>
    <xdr:to>
      <xdr:col>0</xdr:col>
      <xdr:colOff>684635</xdr:colOff>
      <xdr:row>130</xdr:row>
      <xdr:rowOff>684635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6635" y="78836960"/>
          <a:ext cx="648000" cy="648000"/>
        </a:xfrm>
        <a:prstGeom prst="rect">
          <a:avLst/>
        </a:prstGeom>
      </xdr:spPr>
    </xdr:pic>
    <xdr:clientData/>
  </xdr:twoCellAnchor>
  <xdr:twoCellAnchor>
    <xdr:from>
      <xdr:col>0</xdr:col>
      <xdr:colOff>34636</xdr:colOff>
      <xdr:row>153</xdr:row>
      <xdr:rowOff>34636</xdr:rowOff>
    </xdr:from>
    <xdr:to>
      <xdr:col>0</xdr:col>
      <xdr:colOff>898636</xdr:colOff>
      <xdr:row>153</xdr:row>
      <xdr:rowOff>682636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636" y="94713136"/>
          <a:ext cx="835425" cy="648000"/>
        </a:xfrm>
        <a:prstGeom prst="rect">
          <a:avLst/>
        </a:prstGeom>
      </xdr:spPr>
    </xdr:pic>
    <xdr:clientData/>
  </xdr:twoCellAnchor>
  <xdr:twoCellAnchor>
    <xdr:from>
      <xdr:col>0</xdr:col>
      <xdr:colOff>43295</xdr:colOff>
      <xdr:row>167</xdr:row>
      <xdr:rowOff>34636</xdr:rowOff>
    </xdr:from>
    <xdr:to>
      <xdr:col>0</xdr:col>
      <xdr:colOff>833539</xdr:colOff>
      <xdr:row>167</xdr:row>
      <xdr:rowOff>682636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3295" y="104714386"/>
          <a:ext cx="790244" cy="648000"/>
        </a:xfrm>
        <a:prstGeom prst="rect">
          <a:avLst/>
        </a:prstGeom>
      </xdr:spPr>
    </xdr:pic>
    <xdr:clientData/>
  </xdr:twoCellAnchor>
  <xdr:twoCellAnchor>
    <xdr:from>
      <xdr:col>0</xdr:col>
      <xdr:colOff>14721</xdr:colOff>
      <xdr:row>192</xdr:row>
      <xdr:rowOff>15586</xdr:rowOff>
    </xdr:from>
    <xdr:to>
      <xdr:col>0</xdr:col>
      <xdr:colOff>838540</xdr:colOff>
      <xdr:row>192</xdr:row>
      <xdr:rowOff>663586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4721" y="122316586"/>
          <a:ext cx="823819" cy="648000"/>
        </a:xfrm>
        <a:prstGeom prst="rect">
          <a:avLst/>
        </a:prstGeom>
      </xdr:spPr>
    </xdr:pic>
    <xdr:clientData/>
  </xdr:twoCellAnchor>
  <xdr:twoCellAnchor>
    <xdr:from>
      <xdr:col>0</xdr:col>
      <xdr:colOff>43296</xdr:colOff>
      <xdr:row>166</xdr:row>
      <xdr:rowOff>34636</xdr:rowOff>
    </xdr:from>
    <xdr:to>
      <xdr:col>0</xdr:col>
      <xdr:colOff>1117329</xdr:colOff>
      <xdr:row>166</xdr:row>
      <xdr:rowOff>682636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3296" y="104000011"/>
          <a:ext cx="826383" cy="648000"/>
        </a:xfrm>
        <a:prstGeom prst="rect">
          <a:avLst/>
        </a:prstGeom>
      </xdr:spPr>
    </xdr:pic>
    <xdr:clientData/>
  </xdr:twoCellAnchor>
  <xdr:twoCellAnchor>
    <xdr:from>
      <xdr:col>0</xdr:col>
      <xdr:colOff>41563</xdr:colOff>
      <xdr:row>186</xdr:row>
      <xdr:rowOff>63211</xdr:rowOff>
    </xdr:from>
    <xdr:to>
      <xdr:col>0</xdr:col>
      <xdr:colOff>851164</xdr:colOff>
      <xdr:row>186</xdr:row>
      <xdr:rowOff>711211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1563" y="118077961"/>
          <a:ext cx="809601" cy="648000"/>
        </a:xfrm>
        <a:prstGeom prst="rect">
          <a:avLst/>
        </a:prstGeom>
      </xdr:spPr>
    </xdr:pic>
    <xdr:clientData/>
  </xdr:twoCellAnchor>
  <xdr:twoCellAnchor>
    <xdr:from>
      <xdr:col>0</xdr:col>
      <xdr:colOff>32038</xdr:colOff>
      <xdr:row>189</xdr:row>
      <xdr:rowOff>44161</xdr:rowOff>
    </xdr:from>
    <xdr:to>
      <xdr:col>0</xdr:col>
      <xdr:colOff>838888</xdr:colOff>
      <xdr:row>189</xdr:row>
      <xdr:rowOff>692161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038" y="120202036"/>
          <a:ext cx="806850" cy="648000"/>
        </a:xfrm>
        <a:prstGeom prst="rect">
          <a:avLst/>
        </a:prstGeom>
      </xdr:spPr>
    </xdr:pic>
    <xdr:clientData/>
  </xdr:twoCellAnchor>
  <xdr:twoCellAnchor>
    <xdr:from>
      <xdr:col>0</xdr:col>
      <xdr:colOff>32904</xdr:colOff>
      <xdr:row>195</xdr:row>
      <xdr:rowOff>25111</xdr:rowOff>
    </xdr:from>
    <xdr:to>
      <xdr:col>0</xdr:col>
      <xdr:colOff>847385</xdr:colOff>
      <xdr:row>195</xdr:row>
      <xdr:rowOff>673111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904" y="124469236"/>
          <a:ext cx="814481" cy="648000"/>
        </a:xfrm>
        <a:prstGeom prst="rect">
          <a:avLst/>
        </a:prstGeom>
      </xdr:spPr>
    </xdr:pic>
    <xdr:clientData/>
  </xdr:twoCellAnchor>
  <xdr:twoCellAnchor>
    <xdr:from>
      <xdr:col>0</xdr:col>
      <xdr:colOff>14720</xdr:colOff>
      <xdr:row>205</xdr:row>
      <xdr:rowOff>25111</xdr:rowOff>
    </xdr:from>
    <xdr:to>
      <xdr:col>0</xdr:col>
      <xdr:colOff>841970</xdr:colOff>
      <xdr:row>205</xdr:row>
      <xdr:rowOff>673111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4720" y="131612986"/>
          <a:ext cx="827250" cy="648000"/>
        </a:xfrm>
        <a:prstGeom prst="rect">
          <a:avLst/>
        </a:prstGeom>
      </xdr:spPr>
    </xdr:pic>
    <xdr:clientData/>
  </xdr:twoCellAnchor>
  <xdr:twoCellAnchor>
    <xdr:from>
      <xdr:col>0</xdr:col>
      <xdr:colOff>43296</xdr:colOff>
      <xdr:row>156</xdr:row>
      <xdr:rowOff>43295</xdr:rowOff>
    </xdr:from>
    <xdr:to>
      <xdr:col>0</xdr:col>
      <xdr:colOff>838200</xdr:colOff>
      <xdr:row>156</xdr:row>
      <xdr:rowOff>691295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3296" y="96864920"/>
          <a:ext cx="794904" cy="648000"/>
        </a:xfrm>
        <a:prstGeom prst="rect">
          <a:avLst/>
        </a:prstGeom>
      </xdr:spPr>
    </xdr:pic>
    <xdr:clientData/>
  </xdr:twoCellAnchor>
  <xdr:twoCellAnchor>
    <xdr:from>
      <xdr:col>0</xdr:col>
      <xdr:colOff>51954</xdr:colOff>
      <xdr:row>157</xdr:row>
      <xdr:rowOff>34636</xdr:rowOff>
    </xdr:from>
    <xdr:to>
      <xdr:col>0</xdr:col>
      <xdr:colOff>1026390</xdr:colOff>
      <xdr:row>157</xdr:row>
      <xdr:rowOff>682636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1954" y="97570636"/>
          <a:ext cx="812511" cy="648000"/>
        </a:xfrm>
        <a:prstGeom prst="rect">
          <a:avLst/>
        </a:prstGeom>
      </xdr:spPr>
    </xdr:pic>
    <xdr:clientData/>
  </xdr:twoCellAnchor>
  <xdr:twoCellAnchor>
    <xdr:from>
      <xdr:col>0</xdr:col>
      <xdr:colOff>69272</xdr:colOff>
      <xdr:row>163</xdr:row>
      <xdr:rowOff>34636</xdr:rowOff>
    </xdr:from>
    <xdr:to>
      <xdr:col>0</xdr:col>
      <xdr:colOff>875436</xdr:colOff>
      <xdr:row>163</xdr:row>
      <xdr:rowOff>682636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9272" y="101856886"/>
          <a:ext cx="796639" cy="648000"/>
        </a:xfrm>
        <a:prstGeom prst="rect">
          <a:avLst/>
        </a:prstGeom>
      </xdr:spPr>
    </xdr:pic>
    <xdr:clientData/>
  </xdr:twoCellAnchor>
  <xdr:twoCellAnchor>
    <xdr:from>
      <xdr:col>0</xdr:col>
      <xdr:colOff>32039</xdr:colOff>
      <xdr:row>181</xdr:row>
      <xdr:rowOff>25111</xdr:rowOff>
    </xdr:from>
    <xdr:to>
      <xdr:col>0</xdr:col>
      <xdr:colOff>836888</xdr:colOff>
      <xdr:row>181</xdr:row>
      <xdr:rowOff>673111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039" y="114467986"/>
          <a:ext cx="804849" cy="648000"/>
        </a:xfrm>
        <a:prstGeom prst="rect">
          <a:avLst/>
        </a:prstGeom>
      </xdr:spPr>
    </xdr:pic>
    <xdr:clientData/>
  </xdr:twoCellAnchor>
  <xdr:twoCellAnchor>
    <xdr:from>
      <xdr:col>0</xdr:col>
      <xdr:colOff>50222</xdr:colOff>
      <xdr:row>188</xdr:row>
      <xdr:rowOff>34636</xdr:rowOff>
    </xdr:from>
    <xdr:to>
      <xdr:col>0</xdr:col>
      <xdr:colOff>819150</xdr:colOff>
      <xdr:row>188</xdr:row>
      <xdr:rowOff>682636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0222" y="119478136"/>
          <a:ext cx="768928" cy="648000"/>
        </a:xfrm>
        <a:prstGeom prst="rect">
          <a:avLst/>
        </a:prstGeom>
      </xdr:spPr>
    </xdr:pic>
    <xdr:clientData/>
  </xdr:twoCellAnchor>
  <xdr:twoCellAnchor>
    <xdr:from>
      <xdr:col>0</xdr:col>
      <xdr:colOff>42428</xdr:colOff>
      <xdr:row>190</xdr:row>
      <xdr:rowOff>5195</xdr:rowOff>
    </xdr:from>
    <xdr:to>
      <xdr:col>0</xdr:col>
      <xdr:colOff>838199</xdr:colOff>
      <xdr:row>190</xdr:row>
      <xdr:rowOff>653195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2428" y="120877445"/>
          <a:ext cx="795771" cy="648000"/>
        </a:xfrm>
        <a:prstGeom prst="rect">
          <a:avLst/>
        </a:prstGeom>
      </xdr:spPr>
    </xdr:pic>
    <xdr:clientData/>
  </xdr:twoCellAnchor>
  <xdr:twoCellAnchor>
    <xdr:from>
      <xdr:col>0</xdr:col>
      <xdr:colOff>19051</xdr:colOff>
      <xdr:row>193</xdr:row>
      <xdr:rowOff>19050</xdr:rowOff>
    </xdr:from>
    <xdr:to>
      <xdr:col>1</xdr:col>
      <xdr:colOff>0</xdr:colOff>
      <xdr:row>194</xdr:row>
      <xdr:rowOff>44461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9051" y="123034425"/>
          <a:ext cx="847724" cy="739786"/>
        </a:xfrm>
        <a:prstGeom prst="rect">
          <a:avLst/>
        </a:prstGeom>
      </xdr:spPr>
    </xdr:pic>
    <xdr:clientData/>
  </xdr:twoCellAnchor>
  <xdr:twoCellAnchor>
    <xdr:from>
      <xdr:col>0</xdr:col>
      <xdr:colOff>15586</xdr:colOff>
      <xdr:row>196</xdr:row>
      <xdr:rowOff>44161</xdr:rowOff>
    </xdr:from>
    <xdr:to>
      <xdr:col>0</xdr:col>
      <xdr:colOff>845091</xdr:colOff>
      <xdr:row>196</xdr:row>
      <xdr:rowOff>692161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5586" y="125202661"/>
          <a:ext cx="829505" cy="648000"/>
        </a:xfrm>
        <a:prstGeom prst="rect">
          <a:avLst/>
        </a:prstGeom>
      </xdr:spPr>
    </xdr:pic>
    <xdr:clientData/>
  </xdr:twoCellAnchor>
  <xdr:twoCellAnchor>
    <xdr:from>
      <xdr:col>0</xdr:col>
      <xdr:colOff>42428</xdr:colOff>
      <xdr:row>199</xdr:row>
      <xdr:rowOff>44161</xdr:rowOff>
    </xdr:from>
    <xdr:to>
      <xdr:col>0</xdr:col>
      <xdr:colOff>838199</xdr:colOff>
      <xdr:row>199</xdr:row>
      <xdr:rowOff>692161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2428" y="127345786"/>
          <a:ext cx="795771" cy="648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204</xdr:row>
      <xdr:rowOff>44161</xdr:rowOff>
    </xdr:from>
    <xdr:to>
      <xdr:col>0</xdr:col>
      <xdr:colOff>813955</xdr:colOff>
      <xdr:row>204</xdr:row>
      <xdr:rowOff>692161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130917661"/>
          <a:ext cx="813955" cy="648000"/>
        </a:xfrm>
        <a:prstGeom prst="rect">
          <a:avLst/>
        </a:prstGeom>
      </xdr:spPr>
    </xdr:pic>
    <xdr:clientData/>
  </xdr:twoCellAnchor>
  <xdr:twoCellAnchor>
    <xdr:from>
      <xdr:col>0</xdr:col>
      <xdr:colOff>43295</xdr:colOff>
      <xdr:row>158</xdr:row>
      <xdr:rowOff>34636</xdr:rowOff>
    </xdr:from>
    <xdr:to>
      <xdr:col>0</xdr:col>
      <xdr:colOff>907295</xdr:colOff>
      <xdr:row>158</xdr:row>
      <xdr:rowOff>682636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3295" y="98285011"/>
          <a:ext cx="825900" cy="648000"/>
        </a:xfrm>
        <a:prstGeom prst="rect">
          <a:avLst/>
        </a:prstGeom>
      </xdr:spPr>
    </xdr:pic>
    <xdr:clientData/>
  </xdr:twoCellAnchor>
  <xdr:twoCellAnchor>
    <xdr:from>
      <xdr:col>0</xdr:col>
      <xdr:colOff>34635</xdr:colOff>
      <xdr:row>161</xdr:row>
      <xdr:rowOff>34636</xdr:rowOff>
    </xdr:from>
    <xdr:to>
      <xdr:col>0</xdr:col>
      <xdr:colOff>847724</xdr:colOff>
      <xdr:row>161</xdr:row>
      <xdr:rowOff>682636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635" y="100428136"/>
          <a:ext cx="813089" cy="648000"/>
        </a:xfrm>
        <a:prstGeom prst="rect">
          <a:avLst/>
        </a:prstGeom>
      </xdr:spPr>
    </xdr:pic>
    <xdr:clientData/>
  </xdr:twoCellAnchor>
  <xdr:twoCellAnchor>
    <xdr:from>
      <xdr:col>0</xdr:col>
      <xdr:colOff>34636</xdr:colOff>
      <xdr:row>162</xdr:row>
      <xdr:rowOff>34636</xdr:rowOff>
    </xdr:from>
    <xdr:to>
      <xdr:col>0</xdr:col>
      <xdr:colOff>949380</xdr:colOff>
      <xdr:row>162</xdr:row>
      <xdr:rowOff>682636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636" y="101142511"/>
          <a:ext cx="829019" cy="648000"/>
        </a:xfrm>
        <a:prstGeom prst="rect">
          <a:avLst/>
        </a:prstGeom>
      </xdr:spPr>
    </xdr:pic>
    <xdr:clientData/>
  </xdr:twoCellAnchor>
  <xdr:twoCellAnchor>
    <xdr:from>
      <xdr:col>0</xdr:col>
      <xdr:colOff>34636</xdr:colOff>
      <xdr:row>164</xdr:row>
      <xdr:rowOff>34636</xdr:rowOff>
    </xdr:from>
    <xdr:to>
      <xdr:col>0</xdr:col>
      <xdr:colOff>898636</xdr:colOff>
      <xdr:row>164</xdr:row>
      <xdr:rowOff>682636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636" y="102571261"/>
          <a:ext cx="835425" cy="648000"/>
        </a:xfrm>
        <a:prstGeom prst="rect">
          <a:avLst/>
        </a:prstGeom>
      </xdr:spPr>
    </xdr:pic>
    <xdr:clientData/>
  </xdr:twoCellAnchor>
  <xdr:twoCellAnchor>
    <xdr:from>
      <xdr:col>0</xdr:col>
      <xdr:colOff>43295</xdr:colOff>
      <xdr:row>165</xdr:row>
      <xdr:rowOff>34636</xdr:rowOff>
    </xdr:from>
    <xdr:to>
      <xdr:col>0</xdr:col>
      <xdr:colOff>1014821</xdr:colOff>
      <xdr:row>165</xdr:row>
      <xdr:rowOff>682636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3295" y="103285636"/>
          <a:ext cx="819126" cy="648000"/>
        </a:xfrm>
        <a:prstGeom prst="rect">
          <a:avLst/>
        </a:prstGeom>
      </xdr:spPr>
    </xdr:pic>
    <xdr:clientData/>
  </xdr:twoCellAnchor>
  <xdr:twoCellAnchor>
    <xdr:from>
      <xdr:col>0</xdr:col>
      <xdr:colOff>34635</xdr:colOff>
      <xdr:row>169</xdr:row>
      <xdr:rowOff>34636</xdr:rowOff>
    </xdr:from>
    <xdr:to>
      <xdr:col>0</xdr:col>
      <xdr:colOff>847724</xdr:colOff>
      <xdr:row>169</xdr:row>
      <xdr:rowOff>682636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635" y="106143136"/>
          <a:ext cx="813089" cy="648000"/>
        </a:xfrm>
        <a:prstGeom prst="rect">
          <a:avLst/>
        </a:prstGeom>
      </xdr:spPr>
    </xdr:pic>
    <xdr:clientData/>
  </xdr:twoCellAnchor>
  <xdr:twoCellAnchor>
    <xdr:from>
      <xdr:col>0</xdr:col>
      <xdr:colOff>43295</xdr:colOff>
      <xdr:row>170</xdr:row>
      <xdr:rowOff>34636</xdr:rowOff>
    </xdr:from>
    <xdr:to>
      <xdr:col>0</xdr:col>
      <xdr:colOff>1015295</xdr:colOff>
      <xdr:row>170</xdr:row>
      <xdr:rowOff>682636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3295" y="106857511"/>
          <a:ext cx="819600" cy="648000"/>
        </a:xfrm>
        <a:prstGeom prst="rect">
          <a:avLst/>
        </a:prstGeom>
      </xdr:spPr>
    </xdr:pic>
    <xdr:clientData/>
  </xdr:twoCellAnchor>
  <xdr:twoCellAnchor>
    <xdr:from>
      <xdr:col>0</xdr:col>
      <xdr:colOff>43294</xdr:colOff>
      <xdr:row>171</xdr:row>
      <xdr:rowOff>43295</xdr:rowOff>
    </xdr:from>
    <xdr:to>
      <xdr:col>1</xdr:col>
      <xdr:colOff>9524</xdr:colOff>
      <xdr:row>171</xdr:row>
      <xdr:rowOff>691295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3294" y="107580545"/>
          <a:ext cx="833005" cy="648000"/>
        </a:xfrm>
        <a:prstGeom prst="rect">
          <a:avLst/>
        </a:prstGeom>
      </xdr:spPr>
    </xdr:pic>
    <xdr:clientData/>
  </xdr:twoCellAnchor>
  <xdr:twoCellAnchor>
    <xdr:from>
      <xdr:col>0</xdr:col>
      <xdr:colOff>51953</xdr:colOff>
      <xdr:row>172</xdr:row>
      <xdr:rowOff>34636</xdr:rowOff>
    </xdr:from>
    <xdr:to>
      <xdr:col>0</xdr:col>
      <xdr:colOff>866774</xdr:colOff>
      <xdr:row>172</xdr:row>
      <xdr:rowOff>682636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1953" y="108286261"/>
          <a:ext cx="814821" cy="648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177</xdr:row>
      <xdr:rowOff>25111</xdr:rowOff>
    </xdr:from>
    <xdr:to>
      <xdr:col>0</xdr:col>
      <xdr:colOff>829733</xdr:colOff>
      <xdr:row>177</xdr:row>
      <xdr:rowOff>673111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111610486"/>
          <a:ext cx="829733" cy="648000"/>
        </a:xfrm>
        <a:prstGeom prst="rect">
          <a:avLst/>
        </a:prstGeom>
      </xdr:spPr>
    </xdr:pic>
    <xdr:clientData/>
  </xdr:twoCellAnchor>
  <xdr:twoCellAnchor>
    <xdr:from>
      <xdr:col>0</xdr:col>
      <xdr:colOff>32904</xdr:colOff>
      <xdr:row>178</xdr:row>
      <xdr:rowOff>34636</xdr:rowOff>
    </xdr:from>
    <xdr:to>
      <xdr:col>0</xdr:col>
      <xdr:colOff>849279</xdr:colOff>
      <xdr:row>178</xdr:row>
      <xdr:rowOff>682636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904" y="112334386"/>
          <a:ext cx="816375" cy="648000"/>
        </a:xfrm>
        <a:prstGeom prst="rect">
          <a:avLst/>
        </a:prstGeom>
      </xdr:spPr>
    </xdr:pic>
    <xdr:clientData/>
  </xdr:twoCellAnchor>
  <xdr:twoCellAnchor>
    <xdr:from>
      <xdr:col>0</xdr:col>
      <xdr:colOff>32037</xdr:colOff>
      <xdr:row>182</xdr:row>
      <xdr:rowOff>6061</xdr:rowOff>
    </xdr:from>
    <xdr:to>
      <xdr:col>0</xdr:col>
      <xdr:colOff>828674</xdr:colOff>
      <xdr:row>182</xdr:row>
      <xdr:rowOff>654061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037" y="115163311"/>
          <a:ext cx="796637" cy="648000"/>
        </a:xfrm>
        <a:prstGeom prst="rect">
          <a:avLst/>
        </a:prstGeom>
      </xdr:spPr>
    </xdr:pic>
    <xdr:clientData/>
  </xdr:twoCellAnchor>
  <xdr:twoCellAnchor>
    <xdr:from>
      <xdr:col>0</xdr:col>
      <xdr:colOff>51953</xdr:colOff>
      <xdr:row>183</xdr:row>
      <xdr:rowOff>6061</xdr:rowOff>
    </xdr:from>
    <xdr:to>
      <xdr:col>0</xdr:col>
      <xdr:colOff>828674</xdr:colOff>
      <xdr:row>183</xdr:row>
      <xdr:rowOff>654061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1953" y="115877686"/>
          <a:ext cx="776721" cy="648000"/>
        </a:xfrm>
        <a:prstGeom prst="rect">
          <a:avLst/>
        </a:prstGeom>
      </xdr:spPr>
    </xdr:pic>
    <xdr:clientData/>
  </xdr:twoCellAnchor>
  <xdr:twoCellAnchor>
    <xdr:from>
      <xdr:col>0</xdr:col>
      <xdr:colOff>33770</xdr:colOff>
      <xdr:row>184</xdr:row>
      <xdr:rowOff>34636</xdr:rowOff>
    </xdr:from>
    <xdr:to>
      <xdr:col>0</xdr:col>
      <xdr:colOff>859670</xdr:colOff>
      <xdr:row>184</xdr:row>
      <xdr:rowOff>682636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3770" y="116620636"/>
          <a:ext cx="825900" cy="648000"/>
        </a:xfrm>
        <a:prstGeom prst="rect">
          <a:avLst/>
        </a:prstGeom>
      </xdr:spPr>
    </xdr:pic>
    <xdr:clientData/>
  </xdr:twoCellAnchor>
  <xdr:twoCellAnchor>
    <xdr:from>
      <xdr:col>0</xdr:col>
      <xdr:colOff>5194</xdr:colOff>
      <xdr:row>185</xdr:row>
      <xdr:rowOff>25111</xdr:rowOff>
    </xdr:from>
    <xdr:to>
      <xdr:col>0</xdr:col>
      <xdr:colOff>819149</xdr:colOff>
      <xdr:row>185</xdr:row>
      <xdr:rowOff>673111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194" y="117325486"/>
          <a:ext cx="813955" cy="648000"/>
        </a:xfrm>
        <a:prstGeom prst="rect">
          <a:avLst/>
        </a:prstGeom>
      </xdr:spPr>
    </xdr:pic>
    <xdr:clientData/>
  </xdr:twoCellAnchor>
  <xdr:twoCellAnchor>
    <xdr:from>
      <xdr:col>0</xdr:col>
      <xdr:colOff>6061</xdr:colOff>
      <xdr:row>187</xdr:row>
      <xdr:rowOff>63211</xdr:rowOff>
    </xdr:from>
    <xdr:to>
      <xdr:col>0</xdr:col>
      <xdr:colOff>836270</xdr:colOff>
      <xdr:row>187</xdr:row>
      <xdr:rowOff>711211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61" y="118792336"/>
          <a:ext cx="830209" cy="648000"/>
        </a:xfrm>
        <a:prstGeom prst="rect">
          <a:avLst/>
        </a:prstGeom>
      </xdr:spPr>
    </xdr:pic>
    <xdr:clientData/>
  </xdr:twoCellAnchor>
  <xdr:twoCellAnchor>
    <xdr:from>
      <xdr:col>0</xdr:col>
      <xdr:colOff>15586</xdr:colOff>
      <xdr:row>191</xdr:row>
      <xdr:rowOff>44161</xdr:rowOff>
    </xdr:from>
    <xdr:to>
      <xdr:col>0</xdr:col>
      <xdr:colOff>851011</xdr:colOff>
      <xdr:row>191</xdr:row>
      <xdr:rowOff>692161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5586" y="121630786"/>
          <a:ext cx="835425" cy="648000"/>
        </a:xfrm>
        <a:prstGeom prst="rect">
          <a:avLst/>
        </a:prstGeom>
      </xdr:spPr>
    </xdr:pic>
    <xdr:clientData/>
  </xdr:twoCellAnchor>
  <xdr:twoCellAnchor>
    <xdr:from>
      <xdr:col>0</xdr:col>
      <xdr:colOff>42430</xdr:colOff>
      <xdr:row>197</xdr:row>
      <xdr:rowOff>15586</xdr:rowOff>
    </xdr:from>
    <xdr:to>
      <xdr:col>0</xdr:col>
      <xdr:colOff>838200</xdr:colOff>
      <xdr:row>197</xdr:row>
      <xdr:rowOff>663586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2430" y="125888461"/>
          <a:ext cx="795770" cy="648000"/>
        </a:xfrm>
        <a:prstGeom prst="rect">
          <a:avLst/>
        </a:prstGeom>
      </xdr:spPr>
    </xdr:pic>
    <xdr:clientData/>
  </xdr:twoCellAnchor>
  <xdr:twoCellAnchor>
    <xdr:from>
      <xdr:col>0</xdr:col>
      <xdr:colOff>15586</xdr:colOff>
      <xdr:row>194</xdr:row>
      <xdr:rowOff>63211</xdr:rowOff>
    </xdr:from>
    <xdr:to>
      <xdr:col>0</xdr:col>
      <xdr:colOff>838200</xdr:colOff>
      <xdr:row>194</xdr:row>
      <xdr:rowOff>711211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5586" y="123792961"/>
          <a:ext cx="822614" cy="648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198</xdr:row>
      <xdr:rowOff>63211</xdr:rowOff>
    </xdr:from>
    <xdr:to>
      <xdr:col>0</xdr:col>
      <xdr:colOff>819126</xdr:colOff>
      <xdr:row>198</xdr:row>
      <xdr:rowOff>711211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126650461"/>
          <a:ext cx="819126" cy="648000"/>
        </a:xfrm>
        <a:prstGeom prst="rect">
          <a:avLst/>
        </a:prstGeom>
      </xdr:spPr>
    </xdr:pic>
    <xdr:clientData/>
  </xdr:twoCellAnchor>
  <xdr:twoCellAnchor>
    <xdr:from>
      <xdr:col>0</xdr:col>
      <xdr:colOff>51954</xdr:colOff>
      <xdr:row>154</xdr:row>
      <xdr:rowOff>34636</xdr:rowOff>
    </xdr:from>
    <xdr:to>
      <xdr:col>0</xdr:col>
      <xdr:colOff>915645</xdr:colOff>
      <xdr:row>154</xdr:row>
      <xdr:rowOff>682636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1954" y="95427511"/>
          <a:ext cx="816066" cy="648000"/>
        </a:xfrm>
        <a:prstGeom prst="rect">
          <a:avLst/>
        </a:prstGeom>
      </xdr:spPr>
    </xdr:pic>
    <xdr:clientData/>
  </xdr:twoCellAnchor>
  <xdr:twoCellAnchor>
    <xdr:from>
      <xdr:col>0</xdr:col>
      <xdr:colOff>34636</xdr:colOff>
      <xdr:row>155</xdr:row>
      <xdr:rowOff>34636</xdr:rowOff>
    </xdr:from>
    <xdr:to>
      <xdr:col>0</xdr:col>
      <xdr:colOff>898636</xdr:colOff>
      <xdr:row>155</xdr:row>
      <xdr:rowOff>682636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636" y="96141886"/>
          <a:ext cx="835425" cy="648000"/>
        </a:xfrm>
        <a:prstGeom prst="rect">
          <a:avLst/>
        </a:prstGeom>
      </xdr:spPr>
    </xdr:pic>
    <xdr:clientData/>
  </xdr:twoCellAnchor>
  <xdr:twoCellAnchor>
    <xdr:from>
      <xdr:col>0</xdr:col>
      <xdr:colOff>43295</xdr:colOff>
      <xdr:row>159</xdr:row>
      <xdr:rowOff>34636</xdr:rowOff>
    </xdr:from>
    <xdr:to>
      <xdr:col>0</xdr:col>
      <xdr:colOff>847725</xdr:colOff>
      <xdr:row>159</xdr:row>
      <xdr:rowOff>682636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3295" y="98999386"/>
          <a:ext cx="804430" cy="648000"/>
        </a:xfrm>
        <a:prstGeom prst="rect">
          <a:avLst/>
        </a:prstGeom>
      </xdr:spPr>
    </xdr:pic>
    <xdr:clientData/>
  </xdr:twoCellAnchor>
  <xdr:twoCellAnchor>
    <xdr:from>
      <xdr:col>0</xdr:col>
      <xdr:colOff>34636</xdr:colOff>
      <xdr:row>160</xdr:row>
      <xdr:rowOff>34636</xdr:rowOff>
    </xdr:from>
    <xdr:to>
      <xdr:col>0</xdr:col>
      <xdr:colOff>1006636</xdr:colOff>
      <xdr:row>160</xdr:row>
      <xdr:rowOff>682636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636" y="99713761"/>
          <a:ext cx="829125" cy="648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176</xdr:row>
      <xdr:rowOff>6061</xdr:rowOff>
    </xdr:from>
    <xdr:to>
      <xdr:col>0</xdr:col>
      <xdr:colOff>835425</xdr:colOff>
      <xdr:row>176</xdr:row>
      <xdr:rowOff>695325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110877061"/>
          <a:ext cx="835425" cy="689264"/>
        </a:xfrm>
        <a:prstGeom prst="rect">
          <a:avLst/>
        </a:prstGeom>
      </xdr:spPr>
    </xdr:pic>
    <xdr:clientData/>
  </xdr:twoCellAnchor>
  <xdr:twoCellAnchor>
    <xdr:from>
      <xdr:col>0</xdr:col>
      <xdr:colOff>24244</xdr:colOff>
      <xdr:row>179</xdr:row>
      <xdr:rowOff>25111</xdr:rowOff>
    </xdr:from>
    <xdr:to>
      <xdr:col>0</xdr:col>
      <xdr:colOff>819149</xdr:colOff>
      <xdr:row>179</xdr:row>
      <xdr:rowOff>673111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4244" y="113039236"/>
          <a:ext cx="794905" cy="648000"/>
        </a:xfrm>
        <a:prstGeom prst="rect">
          <a:avLst/>
        </a:prstGeom>
      </xdr:spPr>
    </xdr:pic>
    <xdr:clientData/>
  </xdr:twoCellAnchor>
  <xdr:twoCellAnchor>
    <xdr:from>
      <xdr:col>0</xdr:col>
      <xdr:colOff>51087</xdr:colOff>
      <xdr:row>180</xdr:row>
      <xdr:rowOff>15586</xdr:rowOff>
    </xdr:from>
    <xdr:to>
      <xdr:col>0</xdr:col>
      <xdr:colOff>847724</xdr:colOff>
      <xdr:row>180</xdr:row>
      <xdr:rowOff>663586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1087" y="113744086"/>
          <a:ext cx="796637" cy="648000"/>
        </a:xfrm>
        <a:prstGeom prst="rect">
          <a:avLst/>
        </a:prstGeom>
      </xdr:spPr>
    </xdr:pic>
    <xdr:clientData/>
  </xdr:twoCellAnchor>
  <xdr:twoCellAnchor>
    <xdr:from>
      <xdr:col>0</xdr:col>
      <xdr:colOff>22513</xdr:colOff>
      <xdr:row>200</xdr:row>
      <xdr:rowOff>25111</xdr:rowOff>
    </xdr:from>
    <xdr:to>
      <xdr:col>0</xdr:col>
      <xdr:colOff>832588</xdr:colOff>
      <xdr:row>200</xdr:row>
      <xdr:rowOff>673111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2513" y="128041111"/>
          <a:ext cx="810075" cy="648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201</xdr:row>
      <xdr:rowOff>34636</xdr:rowOff>
    </xdr:from>
    <xdr:to>
      <xdr:col>0</xdr:col>
      <xdr:colOff>813300</xdr:colOff>
      <xdr:row>201</xdr:row>
      <xdr:rowOff>682636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128765011"/>
          <a:ext cx="813300" cy="648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202</xdr:row>
      <xdr:rowOff>6061</xdr:rowOff>
    </xdr:from>
    <xdr:to>
      <xdr:col>0</xdr:col>
      <xdr:colOff>811048</xdr:colOff>
      <xdr:row>202</xdr:row>
      <xdr:rowOff>654061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129450811"/>
          <a:ext cx="811048" cy="648000"/>
        </a:xfrm>
        <a:prstGeom prst="rect">
          <a:avLst/>
        </a:prstGeom>
      </xdr:spPr>
    </xdr:pic>
    <xdr:clientData/>
  </xdr:twoCellAnchor>
  <xdr:twoCellAnchor>
    <xdr:from>
      <xdr:col>0</xdr:col>
      <xdr:colOff>40696</xdr:colOff>
      <xdr:row>203</xdr:row>
      <xdr:rowOff>44161</xdr:rowOff>
    </xdr:from>
    <xdr:to>
      <xdr:col>0</xdr:col>
      <xdr:colOff>819149</xdr:colOff>
      <xdr:row>203</xdr:row>
      <xdr:rowOff>692161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0696" y="130203286"/>
          <a:ext cx="778453" cy="648000"/>
        </a:xfrm>
        <a:prstGeom prst="rect">
          <a:avLst/>
        </a:prstGeom>
      </xdr:spPr>
    </xdr:pic>
    <xdr:clientData/>
  </xdr:twoCellAnchor>
  <xdr:twoCellAnchor>
    <xdr:from>
      <xdr:col>0</xdr:col>
      <xdr:colOff>34635</xdr:colOff>
      <xdr:row>212</xdr:row>
      <xdr:rowOff>6061</xdr:rowOff>
    </xdr:from>
    <xdr:to>
      <xdr:col>0</xdr:col>
      <xdr:colOff>847724</xdr:colOff>
      <xdr:row>212</xdr:row>
      <xdr:rowOff>654061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635" y="135480136"/>
          <a:ext cx="813089" cy="648000"/>
        </a:xfrm>
        <a:prstGeom prst="rect">
          <a:avLst/>
        </a:prstGeom>
      </xdr:spPr>
    </xdr:pic>
    <xdr:clientData/>
  </xdr:twoCellAnchor>
  <xdr:twoCellAnchor>
    <xdr:from>
      <xdr:col>0</xdr:col>
      <xdr:colOff>44161</xdr:colOff>
      <xdr:row>213</xdr:row>
      <xdr:rowOff>25977</xdr:rowOff>
    </xdr:from>
    <xdr:to>
      <xdr:col>1</xdr:col>
      <xdr:colOff>12811</xdr:colOff>
      <xdr:row>213</xdr:row>
      <xdr:rowOff>673977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4161" y="136214427"/>
          <a:ext cx="835425" cy="648000"/>
        </a:xfrm>
        <a:prstGeom prst="rect">
          <a:avLst/>
        </a:prstGeom>
      </xdr:spPr>
    </xdr:pic>
    <xdr:clientData/>
  </xdr:twoCellAnchor>
  <xdr:twoCellAnchor>
    <xdr:from>
      <xdr:col>0</xdr:col>
      <xdr:colOff>25111</xdr:colOff>
      <xdr:row>213</xdr:row>
      <xdr:rowOff>710911</xdr:rowOff>
    </xdr:from>
    <xdr:to>
      <xdr:col>0</xdr:col>
      <xdr:colOff>860536</xdr:colOff>
      <xdr:row>214</xdr:row>
      <xdr:rowOff>644536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5111" y="136899361"/>
          <a:ext cx="835425" cy="648000"/>
        </a:xfrm>
        <a:prstGeom prst="rect">
          <a:avLst/>
        </a:prstGeom>
      </xdr:spPr>
    </xdr:pic>
    <xdr:clientData/>
  </xdr:twoCellAnchor>
  <xdr:twoCellAnchor>
    <xdr:from>
      <xdr:col>0</xdr:col>
      <xdr:colOff>6061</xdr:colOff>
      <xdr:row>215</xdr:row>
      <xdr:rowOff>34636</xdr:rowOff>
    </xdr:from>
    <xdr:to>
      <xdr:col>0</xdr:col>
      <xdr:colOff>841486</xdr:colOff>
      <xdr:row>215</xdr:row>
      <xdr:rowOff>682636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61" y="137651836"/>
          <a:ext cx="835425" cy="648000"/>
        </a:xfrm>
        <a:prstGeom prst="rect">
          <a:avLst/>
        </a:prstGeom>
      </xdr:spPr>
    </xdr:pic>
    <xdr:clientData/>
  </xdr:twoCellAnchor>
  <xdr:twoCellAnchor>
    <xdr:from>
      <xdr:col>0</xdr:col>
      <xdr:colOff>25111</xdr:colOff>
      <xdr:row>216</xdr:row>
      <xdr:rowOff>15586</xdr:rowOff>
    </xdr:from>
    <xdr:to>
      <xdr:col>0</xdr:col>
      <xdr:colOff>833091</xdr:colOff>
      <xdr:row>216</xdr:row>
      <xdr:rowOff>663586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5111" y="138347161"/>
          <a:ext cx="807980" cy="648000"/>
        </a:xfrm>
        <a:prstGeom prst="rect">
          <a:avLst/>
        </a:prstGeom>
      </xdr:spPr>
    </xdr:pic>
    <xdr:clientData/>
  </xdr:twoCellAnchor>
  <xdr:twoCellAnchor>
    <xdr:from>
      <xdr:col>0</xdr:col>
      <xdr:colOff>33770</xdr:colOff>
      <xdr:row>217</xdr:row>
      <xdr:rowOff>44161</xdr:rowOff>
    </xdr:from>
    <xdr:to>
      <xdr:col>0</xdr:col>
      <xdr:colOff>859670</xdr:colOff>
      <xdr:row>217</xdr:row>
      <xdr:rowOff>692161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3770" y="139090111"/>
          <a:ext cx="825900" cy="648000"/>
        </a:xfrm>
        <a:prstGeom prst="rect">
          <a:avLst/>
        </a:prstGeom>
      </xdr:spPr>
    </xdr:pic>
    <xdr:clientData/>
  </xdr:twoCellAnchor>
  <xdr:twoCellAnchor>
    <xdr:from>
      <xdr:col>0</xdr:col>
      <xdr:colOff>62345</xdr:colOff>
      <xdr:row>218</xdr:row>
      <xdr:rowOff>25111</xdr:rowOff>
    </xdr:from>
    <xdr:to>
      <xdr:col>1</xdr:col>
      <xdr:colOff>0</xdr:colOff>
      <xdr:row>218</xdr:row>
      <xdr:rowOff>673111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2345" y="139785436"/>
          <a:ext cx="804430" cy="648000"/>
        </a:xfrm>
        <a:prstGeom prst="rect">
          <a:avLst/>
        </a:prstGeom>
      </xdr:spPr>
    </xdr:pic>
    <xdr:clientData/>
  </xdr:twoCellAnchor>
  <xdr:twoCellAnchor>
    <xdr:from>
      <xdr:col>0</xdr:col>
      <xdr:colOff>34636</xdr:colOff>
      <xdr:row>222</xdr:row>
      <xdr:rowOff>15586</xdr:rowOff>
    </xdr:from>
    <xdr:to>
      <xdr:col>1</xdr:col>
      <xdr:colOff>3286</xdr:colOff>
      <xdr:row>222</xdr:row>
      <xdr:rowOff>663586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636" y="142633411"/>
          <a:ext cx="835425" cy="648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219</xdr:row>
      <xdr:rowOff>25111</xdr:rowOff>
    </xdr:from>
    <xdr:to>
      <xdr:col>0</xdr:col>
      <xdr:colOff>825900</xdr:colOff>
      <xdr:row>219</xdr:row>
      <xdr:rowOff>673111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140499811"/>
          <a:ext cx="825900" cy="648000"/>
        </a:xfrm>
        <a:prstGeom prst="rect">
          <a:avLst/>
        </a:prstGeom>
      </xdr:spPr>
    </xdr:pic>
    <xdr:clientData/>
  </xdr:twoCellAnchor>
  <xdr:twoCellAnchor>
    <xdr:from>
      <xdr:col>0</xdr:col>
      <xdr:colOff>42429</xdr:colOff>
      <xdr:row>220</xdr:row>
      <xdr:rowOff>44161</xdr:rowOff>
    </xdr:from>
    <xdr:to>
      <xdr:col>0</xdr:col>
      <xdr:colOff>858804</xdr:colOff>
      <xdr:row>220</xdr:row>
      <xdr:rowOff>692161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2429" y="141233236"/>
          <a:ext cx="816375" cy="648000"/>
        </a:xfrm>
        <a:prstGeom prst="rect">
          <a:avLst/>
        </a:prstGeom>
      </xdr:spPr>
    </xdr:pic>
    <xdr:clientData/>
  </xdr:twoCellAnchor>
  <xdr:twoCellAnchor>
    <xdr:from>
      <xdr:col>0</xdr:col>
      <xdr:colOff>51955</xdr:colOff>
      <xdr:row>221</xdr:row>
      <xdr:rowOff>44161</xdr:rowOff>
    </xdr:from>
    <xdr:to>
      <xdr:col>1</xdr:col>
      <xdr:colOff>1281</xdr:colOff>
      <xdr:row>221</xdr:row>
      <xdr:rowOff>692161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1955" y="141947611"/>
          <a:ext cx="816101" cy="648000"/>
        </a:xfrm>
        <a:prstGeom prst="rect">
          <a:avLst/>
        </a:prstGeom>
      </xdr:spPr>
    </xdr:pic>
    <xdr:clientData/>
  </xdr:twoCellAnchor>
  <xdr:twoCellAnchor>
    <xdr:from>
      <xdr:col>0</xdr:col>
      <xdr:colOff>5195</xdr:colOff>
      <xdr:row>223</xdr:row>
      <xdr:rowOff>44161</xdr:rowOff>
    </xdr:from>
    <xdr:to>
      <xdr:col>0</xdr:col>
      <xdr:colOff>826316</xdr:colOff>
      <xdr:row>223</xdr:row>
      <xdr:rowOff>692161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195" y="143376361"/>
          <a:ext cx="821121" cy="648000"/>
        </a:xfrm>
        <a:prstGeom prst="rect">
          <a:avLst/>
        </a:prstGeom>
      </xdr:spPr>
    </xdr:pic>
    <xdr:clientData/>
  </xdr:twoCellAnchor>
  <xdr:twoCellAnchor>
    <xdr:from>
      <xdr:col>0</xdr:col>
      <xdr:colOff>24245</xdr:colOff>
      <xdr:row>224</xdr:row>
      <xdr:rowOff>25111</xdr:rowOff>
    </xdr:from>
    <xdr:to>
      <xdr:col>0</xdr:col>
      <xdr:colOff>850567</xdr:colOff>
      <xdr:row>224</xdr:row>
      <xdr:rowOff>673111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4245" y="144071686"/>
          <a:ext cx="826322" cy="648000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224</xdr:row>
      <xdr:rowOff>685799</xdr:rowOff>
    </xdr:from>
    <xdr:to>
      <xdr:col>0</xdr:col>
      <xdr:colOff>858308</xdr:colOff>
      <xdr:row>225</xdr:row>
      <xdr:rowOff>704849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flipV="1">
          <a:off x="28575" y="144732374"/>
          <a:ext cx="829733" cy="7334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233</xdr:row>
      <xdr:rowOff>34636</xdr:rowOff>
    </xdr:from>
    <xdr:to>
      <xdr:col>0</xdr:col>
      <xdr:colOff>835425</xdr:colOff>
      <xdr:row>233</xdr:row>
      <xdr:rowOff>682636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149396161"/>
          <a:ext cx="835425" cy="648000"/>
        </a:xfrm>
        <a:prstGeom prst="rect">
          <a:avLst/>
        </a:prstGeom>
      </xdr:spPr>
    </xdr:pic>
    <xdr:clientData/>
  </xdr:twoCellAnchor>
  <xdr:twoCellAnchor>
    <xdr:from>
      <xdr:col>0</xdr:col>
      <xdr:colOff>51953</xdr:colOff>
      <xdr:row>234</xdr:row>
      <xdr:rowOff>38100</xdr:rowOff>
    </xdr:from>
    <xdr:to>
      <xdr:col>0</xdr:col>
      <xdr:colOff>809624</xdr:colOff>
      <xdr:row>234</xdr:row>
      <xdr:rowOff>704850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1953" y="150114000"/>
          <a:ext cx="757671" cy="666750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243</xdr:row>
      <xdr:rowOff>63211</xdr:rowOff>
    </xdr:from>
    <xdr:to>
      <xdr:col>0</xdr:col>
      <xdr:colOff>860714</xdr:colOff>
      <xdr:row>243</xdr:row>
      <xdr:rowOff>711211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8575" y="155454061"/>
          <a:ext cx="832139" cy="648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244</xdr:row>
      <xdr:rowOff>44161</xdr:rowOff>
    </xdr:from>
    <xdr:to>
      <xdr:col>0</xdr:col>
      <xdr:colOff>830646</xdr:colOff>
      <xdr:row>244</xdr:row>
      <xdr:rowOff>692161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156149386"/>
          <a:ext cx="830646" cy="648000"/>
        </a:xfrm>
        <a:prstGeom prst="rect">
          <a:avLst/>
        </a:prstGeom>
      </xdr:spPr>
    </xdr:pic>
    <xdr:clientData/>
  </xdr:twoCellAnchor>
  <xdr:twoCellAnchor>
    <xdr:from>
      <xdr:col>0</xdr:col>
      <xdr:colOff>25111</xdr:colOff>
      <xdr:row>245</xdr:row>
      <xdr:rowOff>15586</xdr:rowOff>
    </xdr:from>
    <xdr:to>
      <xdr:col>0</xdr:col>
      <xdr:colOff>854844</xdr:colOff>
      <xdr:row>245</xdr:row>
      <xdr:rowOff>663586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5111" y="156835186"/>
          <a:ext cx="829733" cy="648000"/>
        </a:xfrm>
        <a:prstGeom prst="rect">
          <a:avLst/>
        </a:prstGeom>
      </xdr:spPr>
    </xdr:pic>
    <xdr:clientData/>
  </xdr:twoCellAnchor>
  <xdr:twoCellAnchor>
    <xdr:from>
      <xdr:col>0</xdr:col>
      <xdr:colOff>15585</xdr:colOff>
      <xdr:row>246</xdr:row>
      <xdr:rowOff>25111</xdr:rowOff>
    </xdr:from>
    <xdr:to>
      <xdr:col>0</xdr:col>
      <xdr:colOff>828674</xdr:colOff>
      <xdr:row>246</xdr:row>
      <xdr:rowOff>673111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5585" y="157559086"/>
          <a:ext cx="813089" cy="648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247</xdr:row>
      <xdr:rowOff>19051</xdr:rowOff>
    </xdr:from>
    <xdr:to>
      <xdr:col>0</xdr:col>
      <xdr:colOff>860714</xdr:colOff>
      <xdr:row>247</xdr:row>
      <xdr:rowOff>676275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158267401"/>
          <a:ext cx="860714" cy="657224"/>
        </a:xfrm>
        <a:prstGeom prst="rect">
          <a:avLst/>
        </a:prstGeom>
      </xdr:spPr>
    </xdr:pic>
    <xdr:clientData/>
  </xdr:twoCellAnchor>
  <xdr:twoCellAnchor>
    <xdr:from>
      <xdr:col>0</xdr:col>
      <xdr:colOff>44161</xdr:colOff>
      <xdr:row>249</xdr:row>
      <xdr:rowOff>44161</xdr:rowOff>
    </xdr:from>
    <xdr:to>
      <xdr:col>0</xdr:col>
      <xdr:colOff>847725</xdr:colOff>
      <xdr:row>249</xdr:row>
      <xdr:rowOff>692161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4161" y="159168811"/>
          <a:ext cx="803564" cy="648000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250</xdr:row>
      <xdr:rowOff>19050</xdr:rowOff>
    </xdr:from>
    <xdr:to>
      <xdr:col>0</xdr:col>
      <xdr:colOff>862529</xdr:colOff>
      <xdr:row>250</xdr:row>
      <xdr:rowOff>704850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8575" y="159858075"/>
          <a:ext cx="833954" cy="685800"/>
        </a:xfrm>
        <a:prstGeom prst="rect">
          <a:avLst/>
        </a:prstGeom>
      </xdr:spPr>
    </xdr:pic>
    <xdr:clientData/>
  </xdr:twoCellAnchor>
  <xdr:twoCellAnchor>
    <xdr:from>
      <xdr:col>0</xdr:col>
      <xdr:colOff>51956</xdr:colOff>
      <xdr:row>0</xdr:row>
      <xdr:rowOff>17318</xdr:rowOff>
    </xdr:from>
    <xdr:to>
      <xdr:col>1</xdr:col>
      <xdr:colOff>277091</xdr:colOff>
      <xdr:row>2</xdr:row>
      <xdr:rowOff>55244</xdr:rowOff>
    </xdr:to>
    <xdr:pic>
      <xdr:nvPicPr>
        <xdr:cNvPr id="125" name="Рисунок 124" descr="https://klonsazhentsy.ru/uploads/s/e/k/s/eks6unr0qkqc/img/full_EQpvuVDt.png"/>
        <xdr:cNvPicPr>
          <a:picLocks noChangeAspect="1" noChangeArrowheads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1956" y="17318"/>
          <a:ext cx="1091910" cy="371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11</xdr:row>
      <xdr:rowOff>38100</xdr:rowOff>
    </xdr:from>
    <xdr:to>
      <xdr:col>0</xdr:col>
      <xdr:colOff>881312</xdr:colOff>
      <xdr:row>11</xdr:row>
      <xdr:rowOff>686100</xdr:rowOff>
    </xdr:to>
    <xdr:pic>
      <xdr:nvPicPr>
        <xdr:cNvPr id="126" name="Рисунок 125" descr="Гусар"/>
        <xdr:cNvPicPr>
          <a:picLocks noChangeAspect="1" noChangeArrowheads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8100" y="1895475"/>
          <a:ext cx="824162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47625</xdr:colOff>
      <xdr:row>12</xdr:row>
      <xdr:rowOff>38100</xdr:rowOff>
    </xdr:from>
    <xdr:to>
      <xdr:col>0</xdr:col>
      <xdr:colOff>890837</xdr:colOff>
      <xdr:row>12</xdr:row>
      <xdr:rowOff>686100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7625" y="2609850"/>
          <a:ext cx="814637" cy="648000"/>
        </a:xfrm>
        <a:prstGeom prst="rect">
          <a:avLst/>
        </a:prstGeom>
      </xdr:spPr>
    </xdr:pic>
    <xdr:clientData/>
  </xdr:twoCellAnchor>
  <xdr:twoCellAnchor>
    <xdr:from>
      <xdr:col>0</xdr:col>
      <xdr:colOff>38101</xdr:colOff>
      <xdr:row>13</xdr:row>
      <xdr:rowOff>38100</xdr:rowOff>
    </xdr:from>
    <xdr:to>
      <xdr:col>0</xdr:col>
      <xdr:colOff>1162384</xdr:colOff>
      <xdr:row>13</xdr:row>
      <xdr:rowOff>686100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8101" y="3324225"/>
          <a:ext cx="829008" cy="648000"/>
        </a:xfrm>
        <a:prstGeom prst="rect">
          <a:avLst/>
        </a:prstGeom>
      </xdr:spPr>
    </xdr:pic>
    <xdr:clientData/>
  </xdr:twoCellAnchor>
  <xdr:twoCellAnchor>
    <xdr:from>
      <xdr:col>0</xdr:col>
      <xdr:colOff>47660</xdr:colOff>
      <xdr:row>14</xdr:row>
      <xdr:rowOff>47625</xdr:rowOff>
    </xdr:from>
    <xdr:to>
      <xdr:col>0</xdr:col>
      <xdr:colOff>1098553</xdr:colOff>
      <xdr:row>14</xdr:row>
      <xdr:rowOff>695625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7660" y="4048125"/>
          <a:ext cx="822293" cy="648000"/>
        </a:xfrm>
        <a:prstGeom prst="rect">
          <a:avLst/>
        </a:prstGeom>
      </xdr:spPr>
    </xdr:pic>
    <xdr:clientData/>
  </xdr:twoCellAnchor>
  <xdr:twoCellAnchor>
    <xdr:from>
      <xdr:col>0</xdr:col>
      <xdr:colOff>38101</xdr:colOff>
      <xdr:row>15</xdr:row>
      <xdr:rowOff>38100</xdr:rowOff>
    </xdr:from>
    <xdr:to>
      <xdr:col>0</xdr:col>
      <xdr:colOff>1162384</xdr:colOff>
      <xdr:row>15</xdr:row>
      <xdr:rowOff>686100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8101" y="4752975"/>
          <a:ext cx="829008" cy="648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</xdr:row>
      <xdr:rowOff>38100</xdr:rowOff>
    </xdr:from>
    <xdr:to>
      <xdr:col>0</xdr:col>
      <xdr:colOff>890837</xdr:colOff>
      <xdr:row>16</xdr:row>
      <xdr:rowOff>686100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7625" y="5467350"/>
          <a:ext cx="814637" cy="648000"/>
        </a:xfrm>
        <a:prstGeom prst="rect">
          <a:avLst/>
        </a:prstGeom>
      </xdr:spPr>
    </xdr:pic>
    <xdr:clientData/>
  </xdr:twoCellAnchor>
  <xdr:twoCellAnchor>
    <xdr:from>
      <xdr:col>0</xdr:col>
      <xdr:colOff>47628</xdr:colOff>
      <xdr:row>17</xdr:row>
      <xdr:rowOff>38100</xdr:rowOff>
    </xdr:from>
    <xdr:to>
      <xdr:col>0</xdr:col>
      <xdr:colOff>961776</xdr:colOff>
      <xdr:row>17</xdr:row>
      <xdr:rowOff>686100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7628" y="6181725"/>
          <a:ext cx="818898" cy="648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</xdr:row>
      <xdr:rowOff>38100</xdr:rowOff>
    </xdr:from>
    <xdr:to>
      <xdr:col>0</xdr:col>
      <xdr:colOff>890837</xdr:colOff>
      <xdr:row>18</xdr:row>
      <xdr:rowOff>686100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7625" y="6896100"/>
          <a:ext cx="814637" cy="648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</xdr:row>
      <xdr:rowOff>38100</xdr:rowOff>
    </xdr:from>
    <xdr:to>
      <xdr:col>0</xdr:col>
      <xdr:colOff>890837</xdr:colOff>
      <xdr:row>19</xdr:row>
      <xdr:rowOff>686100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7625" y="7610475"/>
          <a:ext cx="814637" cy="648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</xdr:row>
      <xdr:rowOff>38100</xdr:rowOff>
    </xdr:from>
    <xdr:to>
      <xdr:col>0</xdr:col>
      <xdr:colOff>890837</xdr:colOff>
      <xdr:row>20</xdr:row>
      <xdr:rowOff>686100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7625" y="8324850"/>
          <a:ext cx="814637" cy="648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</xdr:row>
      <xdr:rowOff>38100</xdr:rowOff>
    </xdr:from>
    <xdr:to>
      <xdr:col>0</xdr:col>
      <xdr:colOff>890837</xdr:colOff>
      <xdr:row>21</xdr:row>
      <xdr:rowOff>686100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7625" y="9039225"/>
          <a:ext cx="814637" cy="648000"/>
        </a:xfrm>
        <a:prstGeom prst="rect">
          <a:avLst/>
        </a:prstGeom>
      </xdr:spPr>
    </xdr:pic>
    <xdr:clientData/>
  </xdr:twoCellAnchor>
  <xdr:twoCellAnchor>
    <xdr:from>
      <xdr:col>0</xdr:col>
      <xdr:colOff>38101</xdr:colOff>
      <xdr:row>22</xdr:row>
      <xdr:rowOff>38100</xdr:rowOff>
    </xdr:from>
    <xdr:to>
      <xdr:col>0</xdr:col>
      <xdr:colOff>1162384</xdr:colOff>
      <xdr:row>22</xdr:row>
      <xdr:rowOff>686100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8101" y="9753600"/>
          <a:ext cx="829008" cy="648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</xdr:row>
      <xdr:rowOff>38100</xdr:rowOff>
    </xdr:from>
    <xdr:to>
      <xdr:col>0</xdr:col>
      <xdr:colOff>890837</xdr:colOff>
      <xdr:row>23</xdr:row>
      <xdr:rowOff>686100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7625" y="10467975"/>
          <a:ext cx="814637" cy="648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24</xdr:row>
      <xdr:rowOff>38100</xdr:rowOff>
    </xdr:from>
    <xdr:to>
      <xdr:col>0</xdr:col>
      <xdr:colOff>900362</xdr:colOff>
      <xdr:row>24</xdr:row>
      <xdr:rowOff>686100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7150" y="11182350"/>
          <a:ext cx="805112" cy="648000"/>
        </a:xfrm>
        <a:prstGeom prst="rect">
          <a:avLst/>
        </a:prstGeom>
      </xdr:spPr>
    </xdr:pic>
    <xdr:clientData/>
  </xdr:twoCellAnchor>
  <xdr:twoCellAnchor>
    <xdr:from>
      <xdr:col>0</xdr:col>
      <xdr:colOff>38101</xdr:colOff>
      <xdr:row>25</xdr:row>
      <xdr:rowOff>38100</xdr:rowOff>
    </xdr:from>
    <xdr:to>
      <xdr:col>0</xdr:col>
      <xdr:colOff>1162384</xdr:colOff>
      <xdr:row>25</xdr:row>
      <xdr:rowOff>686100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8101" y="11896725"/>
          <a:ext cx="829008" cy="648000"/>
        </a:xfrm>
        <a:prstGeom prst="rect">
          <a:avLst/>
        </a:prstGeom>
      </xdr:spPr>
    </xdr:pic>
    <xdr:clientData/>
  </xdr:twoCellAnchor>
  <xdr:twoCellAnchor>
    <xdr:from>
      <xdr:col>0</xdr:col>
      <xdr:colOff>66676</xdr:colOff>
      <xdr:row>26</xdr:row>
      <xdr:rowOff>28575</xdr:rowOff>
    </xdr:from>
    <xdr:to>
      <xdr:col>0</xdr:col>
      <xdr:colOff>876300</xdr:colOff>
      <xdr:row>26</xdr:row>
      <xdr:rowOff>676575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6676" y="12601575"/>
          <a:ext cx="800099" cy="648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27</xdr:row>
      <xdr:rowOff>38100</xdr:rowOff>
    </xdr:from>
    <xdr:to>
      <xdr:col>0</xdr:col>
      <xdr:colOff>900362</xdr:colOff>
      <xdr:row>27</xdr:row>
      <xdr:rowOff>686100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7150" y="13325475"/>
          <a:ext cx="805112" cy="648000"/>
        </a:xfrm>
        <a:prstGeom prst="rect">
          <a:avLst/>
        </a:prstGeom>
      </xdr:spPr>
    </xdr:pic>
    <xdr:clientData/>
  </xdr:twoCellAnchor>
  <xdr:twoCellAnchor>
    <xdr:from>
      <xdr:col>0</xdr:col>
      <xdr:colOff>52915</xdr:colOff>
      <xdr:row>28</xdr:row>
      <xdr:rowOff>43390</xdr:rowOff>
    </xdr:from>
    <xdr:to>
      <xdr:col>0</xdr:col>
      <xdr:colOff>896127</xdr:colOff>
      <xdr:row>28</xdr:row>
      <xdr:rowOff>691390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2915" y="14045140"/>
          <a:ext cx="814637" cy="648000"/>
        </a:xfrm>
        <a:prstGeom prst="rect">
          <a:avLst/>
        </a:prstGeom>
      </xdr:spPr>
    </xdr:pic>
    <xdr:clientData/>
  </xdr:twoCellAnchor>
  <xdr:twoCellAnchor>
    <xdr:from>
      <xdr:col>0</xdr:col>
      <xdr:colOff>63498</xdr:colOff>
      <xdr:row>29</xdr:row>
      <xdr:rowOff>43390</xdr:rowOff>
    </xdr:from>
    <xdr:to>
      <xdr:col>0</xdr:col>
      <xdr:colOff>906710</xdr:colOff>
      <xdr:row>29</xdr:row>
      <xdr:rowOff>691390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3498" y="14759515"/>
          <a:ext cx="805112" cy="648000"/>
        </a:xfrm>
        <a:prstGeom prst="rect">
          <a:avLst/>
        </a:prstGeom>
      </xdr:spPr>
    </xdr:pic>
    <xdr:clientData/>
  </xdr:twoCellAnchor>
  <xdr:twoCellAnchor>
    <xdr:from>
      <xdr:col>0</xdr:col>
      <xdr:colOff>63498</xdr:colOff>
      <xdr:row>30</xdr:row>
      <xdr:rowOff>43390</xdr:rowOff>
    </xdr:from>
    <xdr:to>
      <xdr:col>0</xdr:col>
      <xdr:colOff>906710</xdr:colOff>
      <xdr:row>30</xdr:row>
      <xdr:rowOff>691390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3498" y="15473890"/>
          <a:ext cx="805112" cy="648000"/>
        </a:xfrm>
        <a:prstGeom prst="rect">
          <a:avLst/>
        </a:prstGeom>
      </xdr:spPr>
    </xdr:pic>
    <xdr:clientData/>
  </xdr:twoCellAnchor>
  <xdr:twoCellAnchor>
    <xdr:from>
      <xdr:col>0</xdr:col>
      <xdr:colOff>63499</xdr:colOff>
      <xdr:row>31</xdr:row>
      <xdr:rowOff>32807</xdr:rowOff>
    </xdr:from>
    <xdr:to>
      <xdr:col>0</xdr:col>
      <xdr:colOff>894786</xdr:colOff>
      <xdr:row>31</xdr:row>
      <xdr:rowOff>680807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3499" y="16177682"/>
          <a:ext cx="802712" cy="648000"/>
        </a:xfrm>
        <a:prstGeom prst="rect">
          <a:avLst/>
        </a:prstGeom>
      </xdr:spPr>
    </xdr:pic>
    <xdr:clientData/>
  </xdr:twoCellAnchor>
  <xdr:twoCellAnchor>
    <xdr:from>
      <xdr:col>0</xdr:col>
      <xdr:colOff>55032</xdr:colOff>
      <xdr:row>45</xdr:row>
      <xdr:rowOff>32807</xdr:rowOff>
    </xdr:from>
    <xdr:to>
      <xdr:col>0</xdr:col>
      <xdr:colOff>886319</xdr:colOff>
      <xdr:row>45</xdr:row>
      <xdr:rowOff>680807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5032" y="24207257"/>
          <a:ext cx="812237" cy="648000"/>
        </a:xfrm>
        <a:prstGeom prst="rect">
          <a:avLst/>
        </a:prstGeom>
      </xdr:spPr>
    </xdr:pic>
    <xdr:clientData/>
  </xdr:twoCellAnchor>
  <xdr:twoCellAnchor>
    <xdr:from>
      <xdr:col>0</xdr:col>
      <xdr:colOff>74082</xdr:colOff>
      <xdr:row>46</xdr:row>
      <xdr:rowOff>22224</xdr:rowOff>
    </xdr:from>
    <xdr:to>
      <xdr:col>0</xdr:col>
      <xdr:colOff>893777</xdr:colOff>
      <xdr:row>46</xdr:row>
      <xdr:rowOff>670224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4082" y="24920574"/>
          <a:ext cx="791120" cy="648000"/>
        </a:xfrm>
        <a:prstGeom prst="rect">
          <a:avLst/>
        </a:prstGeom>
      </xdr:spPr>
    </xdr:pic>
    <xdr:clientData/>
  </xdr:twoCellAnchor>
  <xdr:twoCellAnchor>
    <xdr:from>
      <xdr:col>0</xdr:col>
      <xdr:colOff>84665</xdr:colOff>
      <xdr:row>47</xdr:row>
      <xdr:rowOff>32807</xdr:rowOff>
    </xdr:from>
    <xdr:to>
      <xdr:col>0</xdr:col>
      <xdr:colOff>915952</xdr:colOff>
      <xdr:row>47</xdr:row>
      <xdr:rowOff>680807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4665" y="25655057"/>
          <a:ext cx="783662" cy="648000"/>
        </a:xfrm>
        <a:prstGeom prst="rect">
          <a:avLst/>
        </a:prstGeom>
      </xdr:spPr>
    </xdr:pic>
    <xdr:clientData/>
  </xdr:twoCellAnchor>
  <xdr:twoCellAnchor>
    <xdr:from>
      <xdr:col>0</xdr:col>
      <xdr:colOff>63499</xdr:colOff>
      <xdr:row>48</xdr:row>
      <xdr:rowOff>32807</xdr:rowOff>
    </xdr:from>
    <xdr:to>
      <xdr:col>0</xdr:col>
      <xdr:colOff>894786</xdr:colOff>
      <xdr:row>48</xdr:row>
      <xdr:rowOff>680807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3499" y="26378957"/>
          <a:ext cx="802712" cy="648000"/>
        </a:xfrm>
        <a:prstGeom prst="rect">
          <a:avLst/>
        </a:prstGeom>
      </xdr:spPr>
    </xdr:pic>
    <xdr:clientData/>
  </xdr:twoCellAnchor>
  <xdr:twoCellAnchor>
    <xdr:from>
      <xdr:col>0</xdr:col>
      <xdr:colOff>74082</xdr:colOff>
      <xdr:row>49</xdr:row>
      <xdr:rowOff>32807</xdr:rowOff>
    </xdr:from>
    <xdr:to>
      <xdr:col>0</xdr:col>
      <xdr:colOff>905369</xdr:colOff>
      <xdr:row>49</xdr:row>
      <xdr:rowOff>680807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4082" y="27102857"/>
          <a:ext cx="793187" cy="648000"/>
        </a:xfrm>
        <a:prstGeom prst="rect">
          <a:avLst/>
        </a:prstGeom>
      </xdr:spPr>
    </xdr:pic>
    <xdr:clientData/>
  </xdr:twoCellAnchor>
  <xdr:twoCellAnchor>
    <xdr:from>
      <xdr:col>0</xdr:col>
      <xdr:colOff>63499</xdr:colOff>
      <xdr:row>50</xdr:row>
      <xdr:rowOff>32807</xdr:rowOff>
    </xdr:from>
    <xdr:to>
      <xdr:col>0</xdr:col>
      <xdr:colOff>894786</xdr:colOff>
      <xdr:row>50</xdr:row>
      <xdr:rowOff>680807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3499" y="27826757"/>
          <a:ext cx="802712" cy="648000"/>
        </a:xfrm>
        <a:prstGeom prst="rect">
          <a:avLst/>
        </a:prstGeom>
      </xdr:spPr>
    </xdr:pic>
    <xdr:clientData/>
  </xdr:twoCellAnchor>
  <xdr:twoCellAnchor>
    <xdr:from>
      <xdr:col>0</xdr:col>
      <xdr:colOff>74082</xdr:colOff>
      <xdr:row>51</xdr:row>
      <xdr:rowOff>32807</xdr:rowOff>
    </xdr:from>
    <xdr:to>
      <xdr:col>0</xdr:col>
      <xdr:colOff>905369</xdr:colOff>
      <xdr:row>51</xdr:row>
      <xdr:rowOff>680807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4082" y="28550657"/>
          <a:ext cx="793187" cy="648000"/>
        </a:xfrm>
        <a:prstGeom prst="rect">
          <a:avLst/>
        </a:prstGeom>
      </xdr:spPr>
    </xdr:pic>
    <xdr:clientData/>
  </xdr:twoCellAnchor>
  <xdr:twoCellAnchor>
    <xdr:from>
      <xdr:col>0</xdr:col>
      <xdr:colOff>74082</xdr:colOff>
      <xdr:row>52</xdr:row>
      <xdr:rowOff>32807</xdr:rowOff>
    </xdr:from>
    <xdr:to>
      <xdr:col>0</xdr:col>
      <xdr:colOff>905369</xdr:colOff>
      <xdr:row>52</xdr:row>
      <xdr:rowOff>680807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4082" y="29274557"/>
          <a:ext cx="793187" cy="648000"/>
        </a:xfrm>
        <a:prstGeom prst="rect">
          <a:avLst/>
        </a:prstGeom>
      </xdr:spPr>
    </xdr:pic>
    <xdr:clientData/>
  </xdr:twoCellAnchor>
  <xdr:twoCellAnchor>
    <xdr:from>
      <xdr:col>0</xdr:col>
      <xdr:colOff>74082</xdr:colOff>
      <xdr:row>53</xdr:row>
      <xdr:rowOff>32807</xdr:rowOff>
    </xdr:from>
    <xdr:to>
      <xdr:col>0</xdr:col>
      <xdr:colOff>905369</xdr:colOff>
      <xdr:row>53</xdr:row>
      <xdr:rowOff>680807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4082" y="29998457"/>
          <a:ext cx="793187" cy="648000"/>
        </a:xfrm>
        <a:prstGeom prst="rect">
          <a:avLst/>
        </a:prstGeom>
      </xdr:spPr>
    </xdr:pic>
    <xdr:clientData/>
  </xdr:twoCellAnchor>
  <xdr:twoCellAnchor>
    <xdr:from>
      <xdr:col>0</xdr:col>
      <xdr:colOff>63498</xdr:colOff>
      <xdr:row>54</xdr:row>
      <xdr:rowOff>33865</xdr:rowOff>
    </xdr:from>
    <xdr:to>
      <xdr:col>0</xdr:col>
      <xdr:colOff>906710</xdr:colOff>
      <xdr:row>54</xdr:row>
      <xdr:rowOff>681865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3498" y="30723415"/>
          <a:ext cx="805112" cy="648000"/>
        </a:xfrm>
        <a:prstGeom prst="rect">
          <a:avLst/>
        </a:prstGeom>
      </xdr:spPr>
    </xdr:pic>
    <xdr:clientData/>
  </xdr:twoCellAnchor>
  <xdr:twoCellAnchor>
    <xdr:from>
      <xdr:col>0</xdr:col>
      <xdr:colOff>34924</xdr:colOff>
      <xdr:row>55</xdr:row>
      <xdr:rowOff>32807</xdr:rowOff>
    </xdr:from>
    <xdr:to>
      <xdr:col>0</xdr:col>
      <xdr:colOff>866211</xdr:colOff>
      <xdr:row>55</xdr:row>
      <xdr:rowOff>680807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924" y="31446257"/>
          <a:ext cx="831287" cy="648000"/>
        </a:xfrm>
        <a:prstGeom prst="rect">
          <a:avLst/>
        </a:prstGeom>
      </xdr:spPr>
    </xdr:pic>
    <xdr:clientData/>
  </xdr:twoCellAnchor>
  <xdr:twoCellAnchor>
    <xdr:from>
      <xdr:col>0</xdr:col>
      <xdr:colOff>74081</xdr:colOff>
      <xdr:row>56</xdr:row>
      <xdr:rowOff>32807</xdr:rowOff>
    </xdr:from>
    <xdr:to>
      <xdr:col>0</xdr:col>
      <xdr:colOff>928743</xdr:colOff>
      <xdr:row>56</xdr:row>
      <xdr:rowOff>680807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4081" y="32170157"/>
          <a:ext cx="787987" cy="648000"/>
        </a:xfrm>
        <a:prstGeom prst="rect">
          <a:avLst/>
        </a:prstGeom>
      </xdr:spPr>
    </xdr:pic>
    <xdr:clientData/>
  </xdr:twoCellAnchor>
  <xdr:twoCellAnchor>
    <xdr:from>
      <xdr:col>0</xdr:col>
      <xdr:colOff>34637</xdr:colOff>
      <xdr:row>57</xdr:row>
      <xdr:rowOff>33770</xdr:rowOff>
    </xdr:from>
    <xdr:to>
      <xdr:col>0</xdr:col>
      <xdr:colOff>1143020</xdr:colOff>
      <xdr:row>57</xdr:row>
      <xdr:rowOff>681770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637" y="32895020"/>
          <a:ext cx="832158" cy="648000"/>
        </a:xfrm>
        <a:prstGeom prst="rect">
          <a:avLst/>
        </a:prstGeom>
      </xdr:spPr>
    </xdr:pic>
    <xdr:clientData/>
  </xdr:twoCellAnchor>
  <xdr:twoCellAnchor>
    <xdr:from>
      <xdr:col>0</xdr:col>
      <xdr:colOff>43296</xdr:colOff>
      <xdr:row>58</xdr:row>
      <xdr:rowOff>25111</xdr:rowOff>
    </xdr:from>
    <xdr:to>
      <xdr:col>0</xdr:col>
      <xdr:colOff>1136221</xdr:colOff>
      <xdr:row>58</xdr:row>
      <xdr:rowOff>673111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3296" y="33610261"/>
          <a:ext cx="826225" cy="648000"/>
        </a:xfrm>
        <a:prstGeom prst="rect">
          <a:avLst/>
        </a:prstGeom>
      </xdr:spPr>
    </xdr:pic>
    <xdr:clientData/>
  </xdr:twoCellAnchor>
  <xdr:twoCellAnchor>
    <xdr:from>
      <xdr:col>0</xdr:col>
      <xdr:colOff>51969</xdr:colOff>
      <xdr:row>59</xdr:row>
      <xdr:rowOff>33770</xdr:rowOff>
    </xdr:from>
    <xdr:to>
      <xdr:col>0</xdr:col>
      <xdr:colOff>1120001</xdr:colOff>
      <xdr:row>59</xdr:row>
      <xdr:rowOff>681770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1969" y="34342820"/>
          <a:ext cx="810857" cy="648000"/>
        </a:xfrm>
        <a:prstGeom prst="rect">
          <a:avLst/>
        </a:prstGeom>
      </xdr:spPr>
    </xdr:pic>
    <xdr:clientData/>
  </xdr:twoCellAnchor>
  <xdr:twoCellAnchor>
    <xdr:from>
      <xdr:col>0</xdr:col>
      <xdr:colOff>60614</xdr:colOff>
      <xdr:row>60</xdr:row>
      <xdr:rowOff>33770</xdr:rowOff>
    </xdr:from>
    <xdr:to>
      <xdr:col>0</xdr:col>
      <xdr:colOff>891901</xdr:colOff>
      <xdr:row>60</xdr:row>
      <xdr:rowOff>681770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614" y="35066720"/>
          <a:ext cx="802712" cy="648000"/>
        </a:xfrm>
        <a:prstGeom prst="rect">
          <a:avLst/>
        </a:prstGeom>
      </xdr:spPr>
    </xdr:pic>
    <xdr:clientData/>
  </xdr:twoCellAnchor>
  <xdr:twoCellAnchor>
    <xdr:from>
      <xdr:col>0</xdr:col>
      <xdr:colOff>86684</xdr:colOff>
      <xdr:row>61</xdr:row>
      <xdr:rowOff>25111</xdr:rowOff>
    </xdr:from>
    <xdr:to>
      <xdr:col>1</xdr:col>
      <xdr:colOff>9525</xdr:colOff>
      <xdr:row>61</xdr:row>
      <xdr:rowOff>673111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6684" y="35781961"/>
          <a:ext cx="789616" cy="648000"/>
        </a:xfrm>
        <a:prstGeom prst="rect">
          <a:avLst/>
        </a:prstGeom>
      </xdr:spPr>
    </xdr:pic>
    <xdr:clientData/>
  </xdr:twoCellAnchor>
  <xdr:twoCellAnchor>
    <xdr:from>
      <xdr:col>0</xdr:col>
      <xdr:colOff>60614</xdr:colOff>
      <xdr:row>62</xdr:row>
      <xdr:rowOff>33770</xdr:rowOff>
    </xdr:from>
    <xdr:to>
      <xdr:col>0</xdr:col>
      <xdr:colOff>891901</xdr:colOff>
      <xdr:row>62</xdr:row>
      <xdr:rowOff>681770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614" y="36514520"/>
          <a:ext cx="802712" cy="648000"/>
        </a:xfrm>
        <a:prstGeom prst="rect">
          <a:avLst/>
        </a:prstGeom>
      </xdr:spPr>
    </xdr:pic>
    <xdr:clientData/>
  </xdr:twoCellAnchor>
  <xdr:twoCellAnchor>
    <xdr:from>
      <xdr:col>0</xdr:col>
      <xdr:colOff>43296</xdr:colOff>
      <xdr:row>63</xdr:row>
      <xdr:rowOff>42429</xdr:rowOff>
    </xdr:from>
    <xdr:to>
      <xdr:col>0</xdr:col>
      <xdr:colOff>1167579</xdr:colOff>
      <xdr:row>63</xdr:row>
      <xdr:rowOff>690429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3296" y="37247079"/>
          <a:ext cx="819483" cy="648000"/>
        </a:xfrm>
        <a:prstGeom prst="rect">
          <a:avLst/>
        </a:prstGeom>
      </xdr:spPr>
    </xdr:pic>
    <xdr:clientData/>
  </xdr:twoCellAnchor>
  <xdr:twoCellAnchor>
    <xdr:from>
      <xdr:col>0</xdr:col>
      <xdr:colOff>43296</xdr:colOff>
      <xdr:row>64</xdr:row>
      <xdr:rowOff>33770</xdr:rowOff>
    </xdr:from>
    <xdr:to>
      <xdr:col>0</xdr:col>
      <xdr:colOff>1152025</xdr:colOff>
      <xdr:row>64</xdr:row>
      <xdr:rowOff>681770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3296" y="37962320"/>
          <a:ext cx="822979" cy="648000"/>
        </a:xfrm>
        <a:prstGeom prst="rect">
          <a:avLst/>
        </a:prstGeom>
      </xdr:spPr>
    </xdr:pic>
    <xdr:clientData/>
  </xdr:twoCellAnchor>
  <xdr:twoCellAnchor>
    <xdr:from>
      <xdr:col>0</xdr:col>
      <xdr:colOff>43297</xdr:colOff>
      <xdr:row>65</xdr:row>
      <xdr:rowOff>39831</xdr:rowOff>
    </xdr:from>
    <xdr:to>
      <xdr:col>0</xdr:col>
      <xdr:colOff>1133475</xdr:colOff>
      <xdr:row>65</xdr:row>
      <xdr:rowOff>687621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3297" y="38692281"/>
          <a:ext cx="823478" cy="647790"/>
        </a:xfrm>
        <a:prstGeom prst="rect">
          <a:avLst/>
        </a:prstGeom>
      </xdr:spPr>
    </xdr:pic>
    <xdr:clientData/>
  </xdr:twoCellAnchor>
  <xdr:twoCellAnchor>
    <xdr:from>
      <xdr:col>0</xdr:col>
      <xdr:colOff>43297</xdr:colOff>
      <xdr:row>66</xdr:row>
      <xdr:rowOff>42429</xdr:rowOff>
    </xdr:from>
    <xdr:to>
      <xdr:col>0</xdr:col>
      <xdr:colOff>1104901</xdr:colOff>
      <xdr:row>66</xdr:row>
      <xdr:rowOff>690429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3297" y="39418779"/>
          <a:ext cx="823479" cy="648000"/>
        </a:xfrm>
        <a:prstGeom prst="rect">
          <a:avLst/>
        </a:prstGeom>
      </xdr:spPr>
    </xdr:pic>
    <xdr:clientData/>
  </xdr:twoCellAnchor>
  <xdr:twoCellAnchor>
    <xdr:from>
      <xdr:col>0</xdr:col>
      <xdr:colOff>60614</xdr:colOff>
      <xdr:row>67</xdr:row>
      <xdr:rowOff>33770</xdr:rowOff>
    </xdr:from>
    <xdr:to>
      <xdr:col>0</xdr:col>
      <xdr:colOff>891901</xdr:colOff>
      <xdr:row>67</xdr:row>
      <xdr:rowOff>681770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614" y="40134020"/>
          <a:ext cx="802712" cy="648000"/>
        </a:xfrm>
        <a:prstGeom prst="rect">
          <a:avLst/>
        </a:prstGeom>
      </xdr:spPr>
    </xdr:pic>
    <xdr:clientData/>
  </xdr:twoCellAnchor>
  <xdr:twoCellAnchor>
    <xdr:from>
      <xdr:col>0</xdr:col>
      <xdr:colOff>48490</xdr:colOff>
      <xdr:row>68</xdr:row>
      <xdr:rowOff>42429</xdr:rowOff>
    </xdr:from>
    <xdr:to>
      <xdr:col>0</xdr:col>
      <xdr:colOff>891702</xdr:colOff>
      <xdr:row>68</xdr:row>
      <xdr:rowOff>690429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8490" y="40866579"/>
          <a:ext cx="814637" cy="648000"/>
        </a:xfrm>
        <a:prstGeom prst="rect">
          <a:avLst/>
        </a:prstGeom>
      </xdr:spPr>
    </xdr:pic>
    <xdr:clientData/>
  </xdr:twoCellAnchor>
  <xdr:twoCellAnchor>
    <xdr:from>
      <xdr:col>0</xdr:col>
      <xdr:colOff>77932</xdr:colOff>
      <xdr:row>69</xdr:row>
      <xdr:rowOff>33770</xdr:rowOff>
    </xdr:from>
    <xdr:to>
      <xdr:col>0</xdr:col>
      <xdr:colOff>909219</xdr:colOff>
      <xdr:row>69</xdr:row>
      <xdr:rowOff>681770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7932" y="41581820"/>
          <a:ext cx="793187" cy="648000"/>
        </a:xfrm>
        <a:prstGeom prst="rect">
          <a:avLst/>
        </a:prstGeom>
      </xdr:spPr>
    </xdr:pic>
    <xdr:clientData/>
  </xdr:twoCellAnchor>
  <xdr:twoCellAnchor>
    <xdr:from>
      <xdr:col>0</xdr:col>
      <xdr:colOff>74467</xdr:colOff>
      <xdr:row>70</xdr:row>
      <xdr:rowOff>42429</xdr:rowOff>
    </xdr:from>
    <xdr:to>
      <xdr:col>0</xdr:col>
      <xdr:colOff>917679</xdr:colOff>
      <xdr:row>70</xdr:row>
      <xdr:rowOff>690429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4467" y="42314379"/>
          <a:ext cx="795587" cy="64800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77</xdr:row>
      <xdr:rowOff>38100</xdr:rowOff>
    </xdr:from>
    <xdr:to>
      <xdr:col>0</xdr:col>
      <xdr:colOff>909887</xdr:colOff>
      <xdr:row>77</xdr:row>
      <xdr:rowOff>686100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6675" y="46215300"/>
          <a:ext cx="795587" cy="64800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78</xdr:row>
      <xdr:rowOff>38100</xdr:rowOff>
    </xdr:from>
    <xdr:to>
      <xdr:col>0</xdr:col>
      <xdr:colOff>919412</xdr:colOff>
      <xdr:row>78</xdr:row>
      <xdr:rowOff>686100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6200" y="46929675"/>
          <a:ext cx="786062" cy="64800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79</xdr:row>
      <xdr:rowOff>38100</xdr:rowOff>
    </xdr:from>
    <xdr:to>
      <xdr:col>0</xdr:col>
      <xdr:colOff>919412</xdr:colOff>
      <xdr:row>79</xdr:row>
      <xdr:rowOff>686100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6200" y="47644050"/>
          <a:ext cx="786062" cy="64800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80</xdr:row>
      <xdr:rowOff>38100</xdr:rowOff>
    </xdr:from>
    <xdr:to>
      <xdr:col>0</xdr:col>
      <xdr:colOff>919412</xdr:colOff>
      <xdr:row>80</xdr:row>
      <xdr:rowOff>686100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6200" y="48358425"/>
          <a:ext cx="786062" cy="648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81</xdr:row>
      <xdr:rowOff>38100</xdr:rowOff>
    </xdr:from>
    <xdr:to>
      <xdr:col>0</xdr:col>
      <xdr:colOff>900362</xdr:colOff>
      <xdr:row>81</xdr:row>
      <xdr:rowOff>686100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7150" y="49072800"/>
          <a:ext cx="805112" cy="648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82</xdr:row>
      <xdr:rowOff>38100</xdr:rowOff>
    </xdr:from>
    <xdr:to>
      <xdr:col>0</xdr:col>
      <xdr:colOff>1099964</xdr:colOff>
      <xdr:row>82</xdr:row>
      <xdr:rowOff>686100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7150" y="49787175"/>
          <a:ext cx="814214" cy="648000"/>
        </a:xfrm>
        <a:prstGeom prst="rect">
          <a:avLst/>
        </a:prstGeom>
      </xdr:spPr>
    </xdr:pic>
    <xdr:clientData/>
  </xdr:twoCellAnchor>
  <xdr:twoCellAnchor>
    <xdr:from>
      <xdr:col>0</xdr:col>
      <xdr:colOff>38102</xdr:colOff>
      <xdr:row>83</xdr:row>
      <xdr:rowOff>38100</xdr:rowOff>
    </xdr:from>
    <xdr:to>
      <xdr:col>0</xdr:col>
      <xdr:colOff>1176272</xdr:colOff>
      <xdr:row>83</xdr:row>
      <xdr:rowOff>686100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8102" y="50501550"/>
          <a:ext cx="833370" cy="648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84</xdr:row>
      <xdr:rowOff>28575</xdr:rowOff>
    </xdr:from>
    <xdr:to>
      <xdr:col>0</xdr:col>
      <xdr:colOff>1120216</xdr:colOff>
      <xdr:row>84</xdr:row>
      <xdr:rowOff>676575</xdr:rowOff>
    </xdr:to>
    <xdr:pic>
      <xdr:nvPicPr>
        <xdr:cNvPr id="180" name="Рисунок 179"/>
        <xdr:cNvPicPr>
          <a:picLocks noChangeAspect="1"/>
        </xdr:cNvPicPr>
      </xdr:nvPicPr>
      <xdr:blipFill rotWithShape="1"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7150" y="51206400"/>
          <a:ext cx="805891" cy="64800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85</xdr:row>
      <xdr:rowOff>38100</xdr:rowOff>
    </xdr:from>
    <xdr:to>
      <xdr:col>0</xdr:col>
      <xdr:colOff>909887</xdr:colOff>
      <xdr:row>85</xdr:row>
      <xdr:rowOff>686100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6675" y="51930300"/>
          <a:ext cx="795587" cy="648000"/>
        </a:xfrm>
        <a:prstGeom prst="rect">
          <a:avLst/>
        </a:prstGeom>
      </xdr:spPr>
    </xdr:pic>
    <xdr:clientData/>
  </xdr:twoCellAnchor>
  <xdr:twoCellAnchor>
    <xdr:from>
      <xdr:col>0</xdr:col>
      <xdr:colOff>38101</xdr:colOff>
      <xdr:row>86</xdr:row>
      <xdr:rowOff>38100</xdr:rowOff>
    </xdr:from>
    <xdr:to>
      <xdr:col>0</xdr:col>
      <xdr:colOff>1162384</xdr:colOff>
      <xdr:row>86</xdr:row>
      <xdr:rowOff>686100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8101" y="52644675"/>
          <a:ext cx="829008" cy="648000"/>
        </a:xfrm>
        <a:prstGeom prst="rect">
          <a:avLst/>
        </a:prstGeom>
      </xdr:spPr>
    </xdr:pic>
    <xdr:clientData/>
  </xdr:twoCellAnchor>
  <xdr:twoCellAnchor>
    <xdr:from>
      <xdr:col>0</xdr:col>
      <xdr:colOff>66676</xdr:colOff>
      <xdr:row>87</xdr:row>
      <xdr:rowOff>28575</xdr:rowOff>
    </xdr:from>
    <xdr:to>
      <xdr:col>0</xdr:col>
      <xdr:colOff>908504</xdr:colOff>
      <xdr:row>87</xdr:row>
      <xdr:rowOff>676575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6676" y="53349525"/>
          <a:ext cx="803728" cy="648000"/>
        </a:xfrm>
        <a:prstGeom prst="rect">
          <a:avLst/>
        </a:prstGeom>
      </xdr:spPr>
    </xdr:pic>
    <xdr:clientData/>
  </xdr:twoCellAnchor>
  <xdr:twoCellAnchor>
    <xdr:from>
      <xdr:col>0</xdr:col>
      <xdr:colOff>76201</xdr:colOff>
      <xdr:row>88</xdr:row>
      <xdr:rowOff>38100</xdr:rowOff>
    </xdr:from>
    <xdr:to>
      <xdr:col>0</xdr:col>
      <xdr:colOff>1070856</xdr:colOff>
      <xdr:row>88</xdr:row>
      <xdr:rowOff>686100</xdr:rowOff>
    </xdr:to>
    <xdr:pic>
      <xdr:nvPicPr>
        <xdr:cNvPr id="184" name="Рисунок 183"/>
        <xdr:cNvPicPr>
          <a:picLocks noChangeAspect="1"/>
        </xdr:cNvPicPr>
      </xdr:nvPicPr>
      <xdr:blipFill rotWithShape="1"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6201" y="54073425"/>
          <a:ext cx="794630" cy="64800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90</xdr:row>
      <xdr:rowOff>38100</xdr:rowOff>
    </xdr:from>
    <xdr:to>
      <xdr:col>0</xdr:col>
      <xdr:colOff>919412</xdr:colOff>
      <xdr:row>90</xdr:row>
      <xdr:rowOff>686100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6200" y="55673625"/>
          <a:ext cx="786062" cy="64800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91</xdr:row>
      <xdr:rowOff>38100</xdr:rowOff>
    </xdr:from>
    <xdr:to>
      <xdr:col>0</xdr:col>
      <xdr:colOff>909887</xdr:colOff>
      <xdr:row>91</xdr:row>
      <xdr:rowOff>686100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6675" y="56397525"/>
          <a:ext cx="795587" cy="64800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92</xdr:row>
      <xdr:rowOff>38100</xdr:rowOff>
    </xdr:from>
    <xdr:to>
      <xdr:col>0</xdr:col>
      <xdr:colOff>919412</xdr:colOff>
      <xdr:row>92</xdr:row>
      <xdr:rowOff>686100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6200" y="57121425"/>
          <a:ext cx="786062" cy="648000"/>
        </a:xfrm>
        <a:prstGeom prst="rect">
          <a:avLst/>
        </a:prstGeom>
      </xdr:spPr>
    </xdr:pic>
    <xdr:clientData/>
  </xdr:twoCellAnchor>
  <xdr:twoCellAnchor>
    <xdr:from>
      <xdr:col>0</xdr:col>
      <xdr:colOff>47669</xdr:colOff>
      <xdr:row>94</xdr:row>
      <xdr:rowOff>38098</xdr:rowOff>
    </xdr:from>
    <xdr:to>
      <xdr:col>1</xdr:col>
      <xdr:colOff>3353</xdr:colOff>
      <xdr:row>98</xdr:row>
      <xdr:rowOff>285749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7669" y="57997723"/>
          <a:ext cx="822459" cy="1409701"/>
        </a:xfrm>
        <a:prstGeom prst="rect">
          <a:avLst/>
        </a:prstGeom>
      </xdr:spPr>
    </xdr:pic>
    <xdr:clientData/>
  </xdr:twoCellAnchor>
  <xdr:twoCellAnchor>
    <xdr:from>
      <xdr:col>0</xdr:col>
      <xdr:colOff>57151</xdr:colOff>
      <xdr:row>100</xdr:row>
      <xdr:rowOff>28575</xdr:rowOff>
    </xdr:from>
    <xdr:to>
      <xdr:col>0</xdr:col>
      <xdr:colOff>888438</xdr:colOff>
      <xdr:row>100</xdr:row>
      <xdr:rowOff>676575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7151" y="59597925"/>
          <a:ext cx="812237" cy="64800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101</xdr:row>
      <xdr:rowOff>38100</xdr:rowOff>
    </xdr:from>
    <xdr:to>
      <xdr:col>0</xdr:col>
      <xdr:colOff>909887</xdr:colOff>
      <xdr:row>101</xdr:row>
      <xdr:rowOff>686100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6675" y="60321825"/>
          <a:ext cx="795587" cy="648000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102</xdr:row>
      <xdr:rowOff>38100</xdr:rowOff>
    </xdr:from>
    <xdr:to>
      <xdr:col>0</xdr:col>
      <xdr:colOff>928937</xdr:colOff>
      <xdr:row>102</xdr:row>
      <xdr:rowOff>686100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5725" y="61036200"/>
          <a:ext cx="776537" cy="648000"/>
        </a:xfrm>
        <a:prstGeom prst="rect">
          <a:avLst/>
        </a:prstGeom>
      </xdr:spPr>
    </xdr:pic>
    <xdr:clientData/>
  </xdr:twoCellAnchor>
  <xdr:twoCellAnchor>
    <xdr:from>
      <xdr:col>0</xdr:col>
      <xdr:colOff>85726</xdr:colOff>
      <xdr:row>103</xdr:row>
      <xdr:rowOff>38100</xdr:rowOff>
    </xdr:from>
    <xdr:to>
      <xdr:col>0</xdr:col>
      <xdr:colOff>987423</xdr:colOff>
      <xdr:row>103</xdr:row>
      <xdr:rowOff>686100</xdr:rowOff>
    </xdr:to>
    <xdr:pic>
      <xdr:nvPicPr>
        <xdr:cNvPr id="193" name="Рисунок 192"/>
        <xdr:cNvPicPr>
          <a:picLocks noChangeAspect="1"/>
        </xdr:cNvPicPr>
      </xdr:nvPicPr>
      <xdr:blipFill rotWithShape="1"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85726" y="61750575"/>
          <a:ext cx="777872" cy="648000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104</xdr:row>
      <xdr:rowOff>28575</xdr:rowOff>
    </xdr:from>
    <xdr:to>
      <xdr:col>1</xdr:col>
      <xdr:colOff>0</xdr:colOff>
      <xdr:row>104</xdr:row>
      <xdr:rowOff>676575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4300" y="62455425"/>
          <a:ext cx="752475" cy="648000"/>
        </a:xfrm>
        <a:prstGeom prst="rect">
          <a:avLst/>
        </a:prstGeom>
      </xdr:spPr>
    </xdr:pic>
    <xdr:clientData/>
  </xdr:twoCellAnchor>
  <xdr:twoCellAnchor>
    <xdr:from>
      <xdr:col>0</xdr:col>
      <xdr:colOff>38101</xdr:colOff>
      <xdr:row>105</xdr:row>
      <xdr:rowOff>47624</xdr:rowOff>
    </xdr:from>
    <xdr:to>
      <xdr:col>0</xdr:col>
      <xdr:colOff>1181100</xdr:colOff>
      <xdr:row>105</xdr:row>
      <xdr:rowOff>659624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8101" y="63188849"/>
          <a:ext cx="828674" cy="6120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106</xdr:row>
      <xdr:rowOff>38100</xdr:rowOff>
    </xdr:from>
    <xdr:to>
      <xdr:col>0</xdr:col>
      <xdr:colOff>1172420</xdr:colOff>
      <xdr:row>106</xdr:row>
      <xdr:rowOff>686100</xdr:rowOff>
    </xdr:to>
    <xdr:pic>
      <xdr:nvPicPr>
        <xdr:cNvPr id="196" name="Рисунок 195"/>
        <xdr:cNvPicPr>
          <a:picLocks noChangeAspect="1"/>
        </xdr:cNvPicPr>
      </xdr:nvPicPr>
      <xdr:blipFill rotWithShape="1"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47624" y="63893700"/>
          <a:ext cx="819996" cy="648000"/>
        </a:xfrm>
        <a:prstGeom prst="rect">
          <a:avLst/>
        </a:prstGeom>
      </xdr:spPr>
    </xdr:pic>
    <xdr:clientData/>
  </xdr:twoCellAnchor>
  <xdr:twoCellAnchor>
    <xdr:from>
      <xdr:col>0</xdr:col>
      <xdr:colOff>38102</xdr:colOff>
      <xdr:row>107</xdr:row>
      <xdr:rowOff>38100</xdr:rowOff>
    </xdr:from>
    <xdr:to>
      <xdr:col>0</xdr:col>
      <xdr:colOff>1181100</xdr:colOff>
      <xdr:row>107</xdr:row>
      <xdr:rowOff>686100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8102" y="64608075"/>
          <a:ext cx="828673" cy="648000"/>
        </a:xfrm>
        <a:prstGeom prst="rect">
          <a:avLst/>
        </a:prstGeom>
      </xdr:spPr>
    </xdr:pic>
    <xdr:clientData/>
  </xdr:twoCellAnchor>
  <xdr:twoCellAnchor>
    <xdr:from>
      <xdr:col>0</xdr:col>
      <xdr:colOff>47626</xdr:colOff>
      <xdr:row>108</xdr:row>
      <xdr:rowOff>28574</xdr:rowOff>
    </xdr:from>
    <xdr:to>
      <xdr:col>0</xdr:col>
      <xdr:colOff>878913</xdr:colOff>
      <xdr:row>108</xdr:row>
      <xdr:rowOff>676574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7626" y="65312924"/>
          <a:ext cx="821762" cy="648000"/>
        </a:xfrm>
        <a:prstGeom prst="rect">
          <a:avLst/>
        </a:prstGeom>
      </xdr:spPr>
    </xdr:pic>
    <xdr:clientData/>
  </xdr:twoCellAnchor>
  <xdr:twoCellAnchor>
    <xdr:from>
      <xdr:col>0</xdr:col>
      <xdr:colOff>47632</xdr:colOff>
      <xdr:row>109</xdr:row>
      <xdr:rowOff>38100</xdr:rowOff>
    </xdr:from>
    <xdr:to>
      <xdr:col>0</xdr:col>
      <xdr:colOff>1065733</xdr:colOff>
      <xdr:row>109</xdr:row>
      <xdr:rowOff>686100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7632" y="66036825"/>
          <a:ext cx="818076" cy="648000"/>
        </a:xfrm>
        <a:prstGeom prst="rect">
          <a:avLst/>
        </a:prstGeom>
      </xdr:spPr>
    </xdr:pic>
    <xdr:clientData/>
  </xdr:twoCellAnchor>
  <xdr:twoCellAnchor>
    <xdr:from>
      <xdr:col>0</xdr:col>
      <xdr:colOff>57151</xdr:colOff>
      <xdr:row>111</xdr:row>
      <xdr:rowOff>28575</xdr:rowOff>
    </xdr:from>
    <xdr:to>
      <xdr:col>0</xdr:col>
      <xdr:colOff>888438</xdr:colOff>
      <xdr:row>111</xdr:row>
      <xdr:rowOff>676575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7151" y="66894075"/>
          <a:ext cx="812237" cy="64800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112</xdr:row>
      <xdr:rowOff>38100</xdr:rowOff>
    </xdr:from>
    <xdr:to>
      <xdr:col>0</xdr:col>
      <xdr:colOff>909887</xdr:colOff>
      <xdr:row>112</xdr:row>
      <xdr:rowOff>686100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6675" y="67617975"/>
          <a:ext cx="795587" cy="64800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113</xdr:row>
      <xdr:rowOff>38100</xdr:rowOff>
    </xdr:from>
    <xdr:to>
      <xdr:col>0</xdr:col>
      <xdr:colOff>909887</xdr:colOff>
      <xdr:row>113</xdr:row>
      <xdr:rowOff>686100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6675" y="68332350"/>
          <a:ext cx="795587" cy="648000"/>
        </a:xfrm>
        <a:prstGeom prst="rect">
          <a:avLst/>
        </a:prstGeom>
      </xdr:spPr>
    </xdr:pic>
    <xdr:clientData/>
  </xdr:twoCellAnchor>
  <xdr:twoCellAnchor>
    <xdr:from>
      <xdr:col>0</xdr:col>
      <xdr:colOff>57151</xdr:colOff>
      <xdr:row>114</xdr:row>
      <xdr:rowOff>38100</xdr:rowOff>
    </xdr:from>
    <xdr:to>
      <xdr:col>0</xdr:col>
      <xdr:colOff>965226</xdr:colOff>
      <xdr:row>114</xdr:row>
      <xdr:rowOff>686100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7151" y="69046725"/>
          <a:ext cx="812825" cy="648000"/>
        </a:xfrm>
        <a:prstGeom prst="rect">
          <a:avLst/>
        </a:prstGeom>
      </xdr:spPr>
    </xdr:pic>
    <xdr:clientData/>
  </xdr:twoCellAnchor>
  <xdr:twoCellAnchor>
    <xdr:from>
      <xdr:col>0</xdr:col>
      <xdr:colOff>13854</xdr:colOff>
      <xdr:row>208</xdr:row>
      <xdr:rowOff>34636</xdr:rowOff>
    </xdr:from>
    <xdr:to>
      <xdr:col>0</xdr:col>
      <xdr:colOff>838200</xdr:colOff>
      <xdr:row>208</xdr:row>
      <xdr:rowOff>682636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854" y="133213186"/>
          <a:ext cx="824346" cy="648000"/>
        </a:xfrm>
        <a:prstGeom prst="rect">
          <a:avLst/>
        </a:prstGeom>
      </xdr:spPr>
    </xdr:pic>
    <xdr:clientData/>
  </xdr:twoCellAnchor>
  <xdr:twoCellAnchor>
    <xdr:from>
      <xdr:col>0</xdr:col>
      <xdr:colOff>34637</xdr:colOff>
      <xdr:row>209</xdr:row>
      <xdr:rowOff>44161</xdr:rowOff>
    </xdr:from>
    <xdr:to>
      <xdr:col>0</xdr:col>
      <xdr:colOff>866197</xdr:colOff>
      <xdr:row>209</xdr:row>
      <xdr:rowOff>692161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637" y="133937086"/>
          <a:ext cx="831560" cy="648000"/>
        </a:xfrm>
        <a:prstGeom prst="rect">
          <a:avLst/>
        </a:prstGeom>
      </xdr:spPr>
    </xdr:pic>
    <xdr:clientData/>
  </xdr:twoCellAnchor>
  <xdr:twoCellAnchor>
    <xdr:from>
      <xdr:col>0</xdr:col>
      <xdr:colOff>24245</xdr:colOff>
      <xdr:row>227</xdr:row>
      <xdr:rowOff>34636</xdr:rowOff>
    </xdr:from>
    <xdr:to>
      <xdr:col>0</xdr:col>
      <xdr:colOff>847462</xdr:colOff>
      <xdr:row>227</xdr:row>
      <xdr:rowOff>682636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4245" y="145671886"/>
          <a:ext cx="823217" cy="648000"/>
        </a:xfrm>
        <a:prstGeom prst="rect">
          <a:avLst/>
        </a:prstGeom>
      </xdr:spPr>
    </xdr:pic>
    <xdr:clientData/>
  </xdr:twoCellAnchor>
  <xdr:twoCellAnchor>
    <xdr:from>
      <xdr:col>0</xdr:col>
      <xdr:colOff>25111</xdr:colOff>
      <xdr:row>228</xdr:row>
      <xdr:rowOff>15586</xdr:rowOff>
    </xdr:from>
    <xdr:to>
      <xdr:col>0</xdr:col>
      <xdr:colOff>856643</xdr:colOff>
      <xdr:row>228</xdr:row>
      <xdr:rowOff>663586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5111" y="146367211"/>
          <a:ext cx="831532" cy="648000"/>
        </a:xfrm>
        <a:prstGeom prst="rect">
          <a:avLst/>
        </a:prstGeom>
      </xdr:spPr>
    </xdr:pic>
    <xdr:clientData/>
  </xdr:twoCellAnchor>
  <xdr:twoCellAnchor>
    <xdr:from>
      <xdr:col>0</xdr:col>
      <xdr:colOff>42429</xdr:colOff>
      <xdr:row>229</xdr:row>
      <xdr:rowOff>25111</xdr:rowOff>
    </xdr:from>
    <xdr:to>
      <xdr:col>0</xdr:col>
      <xdr:colOff>858804</xdr:colOff>
      <xdr:row>229</xdr:row>
      <xdr:rowOff>673111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2429" y="147091111"/>
          <a:ext cx="816375" cy="648000"/>
        </a:xfrm>
        <a:prstGeom prst="rect">
          <a:avLst/>
        </a:prstGeom>
      </xdr:spPr>
    </xdr:pic>
    <xdr:clientData/>
  </xdr:twoCellAnchor>
  <xdr:twoCellAnchor>
    <xdr:from>
      <xdr:col>0</xdr:col>
      <xdr:colOff>51088</xdr:colOff>
      <xdr:row>230</xdr:row>
      <xdr:rowOff>34636</xdr:rowOff>
    </xdr:from>
    <xdr:to>
      <xdr:col>0</xdr:col>
      <xdr:colOff>838200</xdr:colOff>
      <xdr:row>230</xdr:row>
      <xdr:rowOff>682636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1088" y="147815011"/>
          <a:ext cx="787112" cy="648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236</xdr:row>
      <xdr:rowOff>34636</xdr:rowOff>
    </xdr:from>
    <xdr:to>
      <xdr:col>0</xdr:col>
      <xdr:colOff>822614</xdr:colOff>
      <xdr:row>236</xdr:row>
      <xdr:rowOff>682636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150986836"/>
          <a:ext cx="822614" cy="648000"/>
        </a:xfrm>
        <a:prstGeom prst="rect">
          <a:avLst/>
        </a:prstGeom>
      </xdr:spPr>
    </xdr:pic>
    <xdr:clientData/>
  </xdr:twoCellAnchor>
  <xdr:twoCellAnchor>
    <xdr:from>
      <xdr:col>0</xdr:col>
      <xdr:colOff>15586</xdr:colOff>
      <xdr:row>237</xdr:row>
      <xdr:rowOff>25111</xdr:rowOff>
    </xdr:from>
    <xdr:to>
      <xdr:col>0</xdr:col>
      <xdr:colOff>845776</xdr:colOff>
      <xdr:row>237</xdr:row>
      <xdr:rowOff>673111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5586" y="151691686"/>
          <a:ext cx="830190" cy="648000"/>
        </a:xfrm>
        <a:prstGeom prst="rect">
          <a:avLst/>
        </a:prstGeom>
      </xdr:spPr>
    </xdr:pic>
    <xdr:clientData/>
  </xdr:twoCellAnchor>
  <xdr:twoCellAnchor>
    <xdr:from>
      <xdr:col>0</xdr:col>
      <xdr:colOff>33770</xdr:colOff>
      <xdr:row>238</xdr:row>
      <xdr:rowOff>15586</xdr:rowOff>
    </xdr:from>
    <xdr:to>
      <xdr:col>0</xdr:col>
      <xdr:colOff>858546</xdr:colOff>
      <xdr:row>238</xdr:row>
      <xdr:rowOff>663586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3770" y="152396536"/>
          <a:ext cx="824776" cy="648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239</xdr:row>
      <xdr:rowOff>6061</xdr:rowOff>
    </xdr:from>
    <xdr:to>
      <xdr:col>0</xdr:col>
      <xdr:colOff>829125</xdr:colOff>
      <xdr:row>239</xdr:row>
      <xdr:rowOff>654061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153101386"/>
          <a:ext cx="829125" cy="648000"/>
        </a:xfrm>
        <a:prstGeom prst="rect">
          <a:avLst/>
        </a:prstGeom>
      </xdr:spPr>
    </xdr:pic>
    <xdr:clientData/>
  </xdr:twoCellAnchor>
  <xdr:twoCellAnchor>
    <xdr:from>
      <xdr:col>0</xdr:col>
      <xdr:colOff>24246</xdr:colOff>
      <xdr:row>240</xdr:row>
      <xdr:rowOff>15586</xdr:rowOff>
    </xdr:from>
    <xdr:to>
      <xdr:col>0</xdr:col>
      <xdr:colOff>848648</xdr:colOff>
      <xdr:row>240</xdr:row>
      <xdr:rowOff>663586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4246" y="153825286"/>
          <a:ext cx="824402" cy="648000"/>
        </a:xfrm>
        <a:prstGeom prst="rect">
          <a:avLst/>
        </a:prstGeom>
      </xdr:spPr>
    </xdr:pic>
    <xdr:clientData/>
  </xdr:twoCellAnchor>
  <xdr:twoCellAnchor>
    <xdr:from>
      <xdr:col>0</xdr:col>
      <xdr:colOff>25111</xdr:colOff>
      <xdr:row>241</xdr:row>
      <xdr:rowOff>19050</xdr:rowOff>
    </xdr:from>
    <xdr:to>
      <xdr:col>0</xdr:col>
      <xdr:colOff>854236</xdr:colOff>
      <xdr:row>241</xdr:row>
      <xdr:rowOff>704849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5111" y="154543125"/>
          <a:ext cx="829125" cy="6857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1</xdr:col>
      <xdr:colOff>3312</xdr:colOff>
      <xdr:row>169</xdr:row>
      <xdr:rowOff>30306</xdr:rowOff>
    </xdr:to>
    <xdr:pic>
      <xdr:nvPicPr>
        <xdr:cNvPr id="21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0" y="105156000"/>
          <a:ext cx="870087" cy="7446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0</xdr:colOff>
      <xdr:row>173</xdr:row>
      <xdr:rowOff>0</xdr:rowOff>
    </xdr:from>
    <xdr:to>
      <xdr:col>0</xdr:col>
      <xdr:colOff>822614</xdr:colOff>
      <xdr:row>173</xdr:row>
      <xdr:rowOff>648000</xdr:rowOff>
    </xdr:to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108727875"/>
          <a:ext cx="822614" cy="648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174</xdr:row>
      <xdr:rowOff>0</xdr:rowOff>
    </xdr:from>
    <xdr:to>
      <xdr:col>0</xdr:col>
      <xdr:colOff>848175</xdr:colOff>
      <xdr:row>174</xdr:row>
      <xdr:rowOff>648000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109442250"/>
          <a:ext cx="848175" cy="648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175</xdr:row>
      <xdr:rowOff>0</xdr:rowOff>
    </xdr:from>
    <xdr:to>
      <xdr:col>0</xdr:col>
      <xdr:colOff>854668</xdr:colOff>
      <xdr:row>175</xdr:row>
      <xdr:rowOff>648000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110156625"/>
          <a:ext cx="854668" cy="648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206</xdr:row>
      <xdr:rowOff>0</xdr:rowOff>
    </xdr:from>
    <xdr:to>
      <xdr:col>0</xdr:col>
      <xdr:colOff>847689</xdr:colOff>
      <xdr:row>206</xdr:row>
      <xdr:rowOff>648000</xdr:rowOff>
    </xdr:to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132302250"/>
          <a:ext cx="847689" cy="648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210</xdr:row>
      <xdr:rowOff>0</xdr:rowOff>
    </xdr:from>
    <xdr:to>
      <xdr:col>0</xdr:col>
      <xdr:colOff>857250</xdr:colOff>
      <xdr:row>210</xdr:row>
      <xdr:rowOff>648000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134607300"/>
          <a:ext cx="857250" cy="648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231</xdr:row>
      <xdr:rowOff>0</xdr:rowOff>
    </xdr:from>
    <xdr:to>
      <xdr:col>0</xdr:col>
      <xdr:colOff>865909</xdr:colOff>
      <xdr:row>231</xdr:row>
      <xdr:rowOff>648000</xdr:rowOff>
    </xdr:to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148494750"/>
          <a:ext cx="865909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252</xdr:row>
      <xdr:rowOff>0</xdr:rowOff>
    </xdr:from>
    <xdr:to>
      <xdr:col>1</xdr:col>
      <xdr:colOff>25110</xdr:colOff>
      <xdr:row>253</xdr:row>
      <xdr:rowOff>866</xdr:rowOff>
    </xdr:to>
    <xdr:pic>
      <xdr:nvPicPr>
        <xdr:cNvPr id="22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0" y="160715325"/>
          <a:ext cx="891885" cy="75334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klonsazhentsy.ru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klonsazhentsy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L282"/>
  <sheetViews>
    <sheetView topLeftCell="A115" zoomScale="90" zoomScaleNormal="90" workbookViewId="0">
      <selection activeCell="H118" sqref="H118"/>
    </sheetView>
  </sheetViews>
  <sheetFormatPr defaultColWidth="9.140625" defaultRowHeight="11.25" outlineLevelRow="1"/>
  <cols>
    <col min="1" max="1" width="17.28515625" style="1" customWidth="1"/>
    <col min="2" max="2" width="13" style="2" customWidth="1"/>
    <col min="3" max="3" width="15.140625" style="2" customWidth="1"/>
    <col min="4" max="4" width="7.42578125" style="1" customWidth="1"/>
    <col min="5" max="5" width="9.7109375" style="1" bestFit="1" customWidth="1"/>
    <col min="6" max="6" width="6.42578125" style="9" bestFit="1" customWidth="1"/>
    <col min="7" max="7" width="6.7109375" style="9" bestFit="1" customWidth="1"/>
    <col min="8" max="8" width="18.140625" style="1" customWidth="1"/>
    <col min="9" max="16384" width="9.140625" style="1"/>
  </cols>
  <sheetData>
    <row r="1" spans="1:11" ht="15">
      <c r="A1" s="143" t="s">
        <v>7</v>
      </c>
      <c r="B1" s="156" t="s">
        <v>128</v>
      </c>
      <c r="C1" s="156"/>
      <c r="D1" s="156"/>
      <c r="E1" s="156"/>
      <c r="F1" s="145" t="s">
        <v>261</v>
      </c>
      <c r="G1" s="145"/>
      <c r="H1" s="145"/>
    </row>
    <row r="2" spans="1:11">
      <c r="A2" s="144"/>
      <c r="B2" s="157" t="s">
        <v>265</v>
      </c>
      <c r="C2" s="157"/>
      <c r="D2" s="157"/>
      <c r="E2" s="157"/>
      <c r="F2" s="157"/>
      <c r="G2" s="157"/>
      <c r="H2" s="95"/>
    </row>
    <row r="3" spans="1:11">
      <c r="A3" s="95"/>
      <c r="B3" s="157" t="s">
        <v>129</v>
      </c>
      <c r="C3" s="157"/>
      <c r="D3" s="157"/>
      <c r="E3" s="157"/>
      <c r="F3" s="157"/>
      <c r="G3" s="157"/>
      <c r="H3" s="95"/>
    </row>
    <row r="4" spans="1:11" ht="6.75" customHeight="1">
      <c r="A4" s="95"/>
      <c r="B4" s="96"/>
      <c r="C4" s="96"/>
      <c r="D4" s="96"/>
      <c r="E4" s="96"/>
      <c r="F4" s="96"/>
      <c r="G4" s="96"/>
      <c r="H4" s="95"/>
    </row>
    <row r="5" spans="1:11">
      <c r="A5" s="97" t="s">
        <v>258</v>
      </c>
      <c r="B5" s="151"/>
      <c r="C5" s="151"/>
      <c r="D5" s="151"/>
      <c r="E5" s="152" t="s">
        <v>259</v>
      </c>
      <c r="F5" s="152"/>
      <c r="G5" s="153"/>
      <c r="H5" s="154"/>
    </row>
    <row r="6" spans="1:11">
      <c r="A6" s="98" t="s">
        <v>262</v>
      </c>
      <c r="B6" s="146"/>
      <c r="C6" s="146"/>
      <c r="D6" s="146"/>
      <c r="E6" s="147"/>
      <c r="F6" s="147"/>
      <c r="G6" s="147"/>
      <c r="H6" s="147"/>
    </row>
    <row r="7" spans="1:11">
      <c r="A7" s="98" t="s">
        <v>260</v>
      </c>
      <c r="B7" s="146"/>
      <c r="C7" s="146"/>
      <c r="D7" s="146"/>
      <c r="E7" s="147" t="s">
        <v>263</v>
      </c>
      <c r="F7" s="147"/>
      <c r="G7" s="148">
        <f>$H$282</f>
        <v>0</v>
      </c>
      <c r="H7" s="148"/>
    </row>
    <row r="8" spans="1:11" ht="9" customHeight="1" thickBot="1">
      <c r="A8" s="95"/>
      <c r="B8" s="99"/>
      <c r="C8" s="99"/>
      <c r="D8" s="95"/>
      <c r="E8" s="95"/>
      <c r="F8" s="95"/>
      <c r="G8" s="100"/>
      <c r="H8" s="95"/>
    </row>
    <row r="9" spans="1:11" s="3" customFormat="1">
      <c r="A9" s="167" t="s">
        <v>4</v>
      </c>
      <c r="B9" s="169" t="s">
        <v>0</v>
      </c>
      <c r="C9" s="169" t="s">
        <v>1</v>
      </c>
      <c r="D9" s="171" t="s">
        <v>69</v>
      </c>
      <c r="E9" s="172"/>
      <c r="F9" s="164" t="s">
        <v>2</v>
      </c>
      <c r="G9" s="165"/>
      <c r="H9" s="166"/>
    </row>
    <row r="10" spans="1:11" s="3" customFormat="1" ht="21">
      <c r="A10" s="168"/>
      <c r="B10" s="170"/>
      <c r="C10" s="170"/>
      <c r="D10" s="101" t="s">
        <v>264</v>
      </c>
      <c r="E10" s="102" t="s">
        <v>9</v>
      </c>
      <c r="F10" s="101" t="s">
        <v>87</v>
      </c>
      <c r="G10" s="103" t="s">
        <v>86</v>
      </c>
      <c r="H10" s="102" t="s">
        <v>5</v>
      </c>
      <c r="K10"/>
    </row>
    <row r="11" spans="1:11" s="3" customFormat="1">
      <c r="A11" s="158" t="s">
        <v>3</v>
      </c>
      <c r="B11" s="159"/>
      <c r="C11" s="159"/>
      <c r="D11" s="159"/>
      <c r="E11" s="160"/>
      <c r="F11" s="104" t="str">
        <f ca="1">IF(SUM(OFFSET($A$11,1,5):OFFSET($F$34,-1,0))=0,"",SUM(OFFSET($A$11,1,5):OFFSET($F$34,-1,0)))</f>
        <v/>
      </c>
      <c r="G11" s="104" t="str">
        <f ca="1">IF(SUM(OFFSET($A$11,1,6):OFFSET($G$34,-1,0))=0,"",SUM(OFFSET($A$11,1,6):OFFSET($G$34,-1,0)))</f>
        <v/>
      </c>
      <c r="H11" s="105" t="str">
        <f ca="1">IF(SUM(OFFSET($A$11,1,7):OFFSET($H$34,-1,0))=0,"",SUM(OFFSET($A$11,1,7):OFFSET($H$34,-1,0)))</f>
        <v/>
      </c>
    </row>
    <row r="12" spans="1:11" ht="57" outlineLevel="1">
      <c r="A12" s="106" t="s">
        <v>7</v>
      </c>
      <c r="B12" s="107" t="s">
        <v>3</v>
      </c>
      <c r="C12" s="107" t="s">
        <v>6</v>
      </c>
      <c r="D12" s="108">
        <v>20</v>
      </c>
      <c r="E12" s="108">
        <v>38</v>
      </c>
      <c r="F12" s="109">
        <v>0</v>
      </c>
      <c r="G12" s="109">
        <v>0</v>
      </c>
      <c r="H12" s="110">
        <f>F12*D12+E12*G12</f>
        <v>0</v>
      </c>
      <c r="I12" s="2"/>
      <c r="K12"/>
    </row>
    <row r="13" spans="1:11" ht="56.25" customHeight="1" outlineLevel="1">
      <c r="A13" s="106"/>
      <c r="B13" s="107" t="s">
        <v>3</v>
      </c>
      <c r="C13" s="107" t="s">
        <v>269</v>
      </c>
      <c r="D13" s="108">
        <v>20</v>
      </c>
      <c r="E13" s="108">
        <v>38</v>
      </c>
      <c r="F13" s="109">
        <v>0</v>
      </c>
      <c r="G13" s="109">
        <v>0</v>
      </c>
      <c r="H13" s="110">
        <f t="shared" ref="H13:H76" si="0">F13*D13+E13*G13</f>
        <v>0</v>
      </c>
      <c r="I13" s="2"/>
    </row>
    <row r="14" spans="1:11" ht="56.25" outlineLevel="1">
      <c r="A14" s="111" t="s">
        <v>7</v>
      </c>
      <c r="B14" s="107" t="s">
        <v>3</v>
      </c>
      <c r="C14" s="112" t="s">
        <v>8</v>
      </c>
      <c r="D14" s="108">
        <v>20</v>
      </c>
      <c r="E14" s="108">
        <v>38</v>
      </c>
      <c r="F14" s="109">
        <v>0</v>
      </c>
      <c r="G14" s="109">
        <v>0</v>
      </c>
      <c r="H14" s="110">
        <f t="shared" si="0"/>
        <v>0</v>
      </c>
      <c r="I14" s="2"/>
    </row>
    <row r="15" spans="1:11" ht="56.25" outlineLevel="1">
      <c r="A15" s="111" t="s">
        <v>7</v>
      </c>
      <c r="B15" s="107" t="s">
        <v>3</v>
      </c>
      <c r="C15" s="112" t="s">
        <v>10</v>
      </c>
      <c r="D15" s="108">
        <v>20</v>
      </c>
      <c r="E15" s="108">
        <v>38</v>
      </c>
      <c r="F15" s="109">
        <v>0</v>
      </c>
      <c r="G15" s="109">
        <v>0</v>
      </c>
      <c r="H15" s="110">
        <f t="shared" si="0"/>
        <v>0</v>
      </c>
      <c r="I15" s="2"/>
    </row>
    <row r="16" spans="1:11" ht="56.25" outlineLevel="1">
      <c r="A16" s="111" t="s">
        <v>7</v>
      </c>
      <c r="B16" s="107" t="s">
        <v>3</v>
      </c>
      <c r="C16" s="112" t="s">
        <v>11</v>
      </c>
      <c r="D16" s="108">
        <v>20</v>
      </c>
      <c r="E16" s="108">
        <v>38</v>
      </c>
      <c r="F16" s="109">
        <v>0</v>
      </c>
      <c r="G16" s="109">
        <v>0</v>
      </c>
      <c r="H16" s="110">
        <f t="shared" si="0"/>
        <v>0</v>
      </c>
      <c r="I16" s="2"/>
    </row>
    <row r="17" spans="1:9" ht="56.25" outlineLevel="1">
      <c r="A17" s="111" t="s">
        <v>7</v>
      </c>
      <c r="B17" s="107" t="s">
        <v>3</v>
      </c>
      <c r="C17" s="112" t="s">
        <v>12</v>
      </c>
      <c r="D17" s="108">
        <v>20</v>
      </c>
      <c r="E17" s="108">
        <v>38</v>
      </c>
      <c r="F17" s="109">
        <v>0</v>
      </c>
      <c r="G17" s="109">
        <v>0</v>
      </c>
      <c r="H17" s="110">
        <f t="shared" si="0"/>
        <v>0</v>
      </c>
      <c r="I17" s="2"/>
    </row>
    <row r="18" spans="1:9" ht="56.25" outlineLevel="1">
      <c r="A18" s="111" t="s">
        <v>7</v>
      </c>
      <c r="B18" s="107" t="s">
        <v>3</v>
      </c>
      <c r="C18" s="112" t="s">
        <v>13</v>
      </c>
      <c r="D18" s="108">
        <v>20</v>
      </c>
      <c r="E18" s="108">
        <v>38</v>
      </c>
      <c r="F18" s="109">
        <v>0</v>
      </c>
      <c r="G18" s="109">
        <v>0</v>
      </c>
      <c r="H18" s="110">
        <f t="shared" si="0"/>
        <v>0</v>
      </c>
      <c r="I18" s="2"/>
    </row>
    <row r="19" spans="1:9" ht="56.25" outlineLevel="1">
      <c r="A19" s="111" t="s">
        <v>7</v>
      </c>
      <c r="B19" s="107" t="s">
        <v>3</v>
      </c>
      <c r="C19" s="112" t="s">
        <v>14</v>
      </c>
      <c r="D19" s="108">
        <v>20</v>
      </c>
      <c r="E19" s="108">
        <v>38</v>
      </c>
      <c r="F19" s="109">
        <v>0</v>
      </c>
      <c r="G19" s="109">
        <v>0</v>
      </c>
      <c r="H19" s="110">
        <f t="shared" si="0"/>
        <v>0</v>
      </c>
      <c r="I19" s="2"/>
    </row>
    <row r="20" spans="1:9" ht="56.25" outlineLevel="1">
      <c r="A20" s="111" t="s">
        <v>7</v>
      </c>
      <c r="B20" s="107" t="s">
        <v>3</v>
      </c>
      <c r="C20" s="112" t="s">
        <v>15</v>
      </c>
      <c r="D20" s="108">
        <v>20</v>
      </c>
      <c r="E20" s="108">
        <v>38</v>
      </c>
      <c r="F20" s="109">
        <v>0</v>
      </c>
      <c r="G20" s="109">
        <v>0</v>
      </c>
      <c r="H20" s="110">
        <f t="shared" si="0"/>
        <v>0</v>
      </c>
      <c r="I20" s="2"/>
    </row>
    <row r="21" spans="1:9" ht="56.25" outlineLevel="1">
      <c r="A21" s="111" t="s">
        <v>7</v>
      </c>
      <c r="B21" s="107" t="s">
        <v>3</v>
      </c>
      <c r="C21" s="112" t="s">
        <v>16</v>
      </c>
      <c r="D21" s="108">
        <v>20</v>
      </c>
      <c r="E21" s="108">
        <v>38</v>
      </c>
      <c r="F21" s="109">
        <v>0</v>
      </c>
      <c r="G21" s="109">
        <v>0</v>
      </c>
      <c r="H21" s="110">
        <f t="shared" si="0"/>
        <v>0</v>
      </c>
      <c r="I21" s="2"/>
    </row>
    <row r="22" spans="1:9" ht="56.25" outlineLevel="1">
      <c r="A22" s="111" t="s">
        <v>7</v>
      </c>
      <c r="B22" s="107" t="s">
        <v>3</v>
      </c>
      <c r="C22" s="112" t="s">
        <v>17</v>
      </c>
      <c r="D22" s="108">
        <v>20</v>
      </c>
      <c r="E22" s="108">
        <v>38</v>
      </c>
      <c r="F22" s="109">
        <v>0</v>
      </c>
      <c r="G22" s="109">
        <v>0</v>
      </c>
      <c r="H22" s="110">
        <f t="shared" si="0"/>
        <v>0</v>
      </c>
      <c r="I22" s="2"/>
    </row>
    <row r="23" spans="1:9" ht="56.25" outlineLevel="1">
      <c r="A23" s="111" t="s">
        <v>7</v>
      </c>
      <c r="B23" s="107" t="s">
        <v>3</v>
      </c>
      <c r="C23" s="112" t="s">
        <v>18</v>
      </c>
      <c r="D23" s="108">
        <v>20</v>
      </c>
      <c r="E23" s="108">
        <v>38</v>
      </c>
      <c r="F23" s="109">
        <v>0</v>
      </c>
      <c r="G23" s="109">
        <v>0</v>
      </c>
      <c r="H23" s="110">
        <f t="shared" si="0"/>
        <v>0</v>
      </c>
      <c r="I23" s="2"/>
    </row>
    <row r="24" spans="1:9" ht="56.25" outlineLevel="1">
      <c r="A24" s="111" t="s">
        <v>7</v>
      </c>
      <c r="B24" s="107" t="s">
        <v>3</v>
      </c>
      <c r="C24" s="112" t="s">
        <v>19</v>
      </c>
      <c r="D24" s="108">
        <v>20</v>
      </c>
      <c r="E24" s="108">
        <v>38</v>
      </c>
      <c r="F24" s="109">
        <v>0</v>
      </c>
      <c r="G24" s="109">
        <v>0</v>
      </c>
      <c r="H24" s="110">
        <f t="shared" si="0"/>
        <v>0</v>
      </c>
      <c r="I24" s="2"/>
    </row>
    <row r="25" spans="1:9" ht="56.25" outlineLevel="1">
      <c r="A25" s="111" t="s">
        <v>7</v>
      </c>
      <c r="B25" s="107" t="s">
        <v>3</v>
      </c>
      <c r="C25" s="112" t="s">
        <v>20</v>
      </c>
      <c r="D25" s="108">
        <v>20</v>
      </c>
      <c r="E25" s="108">
        <v>38</v>
      </c>
      <c r="F25" s="109">
        <v>0</v>
      </c>
      <c r="G25" s="109">
        <v>0</v>
      </c>
      <c r="H25" s="110">
        <f t="shared" si="0"/>
        <v>0</v>
      </c>
      <c r="I25" s="2"/>
    </row>
    <row r="26" spans="1:9" ht="56.25" outlineLevel="1">
      <c r="A26" s="111" t="s">
        <v>7</v>
      </c>
      <c r="B26" s="107" t="s">
        <v>3</v>
      </c>
      <c r="C26" s="112" t="s">
        <v>21</v>
      </c>
      <c r="D26" s="108">
        <v>20</v>
      </c>
      <c r="E26" s="108">
        <v>38</v>
      </c>
      <c r="F26" s="109">
        <v>0</v>
      </c>
      <c r="G26" s="109">
        <v>0</v>
      </c>
      <c r="H26" s="110">
        <f t="shared" si="0"/>
        <v>0</v>
      </c>
      <c r="I26" s="2"/>
    </row>
    <row r="27" spans="1:9" ht="56.25" outlineLevel="1">
      <c r="A27" s="111" t="s">
        <v>7</v>
      </c>
      <c r="B27" s="107" t="s">
        <v>3</v>
      </c>
      <c r="C27" s="112" t="s">
        <v>22</v>
      </c>
      <c r="D27" s="108">
        <v>20</v>
      </c>
      <c r="E27" s="108">
        <v>38</v>
      </c>
      <c r="F27" s="109">
        <v>0</v>
      </c>
      <c r="G27" s="109">
        <v>0</v>
      </c>
      <c r="H27" s="110">
        <f t="shared" si="0"/>
        <v>0</v>
      </c>
      <c r="I27" s="2"/>
    </row>
    <row r="28" spans="1:9" ht="56.25" outlineLevel="1">
      <c r="A28" s="111" t="s">
        <v>7</v>
      </c>
      <c r="B28" s="107" t="s">
        <v>3</v>
      </c>
      <c r="C28" s="112" t="s">
        <v>23</v>
      </c>
      <c r="D28" s="108">
        <v>20</v>
      </c>
      <c r="E28" s="108">
        <v>38</v>
      </c>
      <c r="F28" s="109">
        <v>0</v>
      </c>
      <c r="G28" s="109">
        <v>0</v>
      </c>
      <c r="H28" s="110">
        <f t="shared" si="0"/>
        <v>0</v>
      </c>
      <c r="I28" s="2"/>
    </row>
    <row r="29" spans="1:9" ht="56.25" outlineLevel="1">
      <c r="A29" s="111" t="s">
        <v>7</v>
      </c>
      <c r="B29" s="107" t="s">
        <v>3</v>
      </c>
      <c r="C29" s="112" t="s">
        <v>24</v>
      </c>
      <c r="D29" s="108">
        <v>20</v>
      </c>
      <c r="E29" s="108">
        <v>38</v>
      </c>
      <c r="F29" s="109">
        <v>0</v>
      </c>
      <c r="G29" s="109">
        <v>0</v>
      </c>
      <c r="H29" s="110">
        <f t="shared" si="0"/>
        <v>0</v>
      </c>
      <c r="I29" s="2"/>
    </row>
    <row r="30" spans="1:9" ht="56.25" outlineLevel="1">
      <c r="A30" s="111" t="s">
        <v>7</v>
      </c>
      <c r="B30" s="107" t="s">
        <v>3</v>
      </c>
      <c r="C30" s="112" t="s">
        <v>25</v>
      </c>
      <c r="D30" s="108">
        <v>20</v>
      </c>
      <c r="E30" s="108">
        <v>38</v>
      </c>
      <c r="F30" s="109">
        <v>0</v>
      </c>
      <c r="G30" s="109">
        <v>0</v>
      </c>
      <c r="H30" s="110">
        <f t="shared" si="0"/>
        <v>0</v>
      </c>
      <c r="I30" s="2"/>
    </row>
    <row r="31" spans="1:9" ht="56.25" outlineLevel="1">
      <c r="A31" s="111" t="s">
        <v>7</v>
      </c>
      <c r="B31" s="107" t="s">
        <v>3</v>
      </c>
      <c r="C31" s="112" t="s">
        <v>26</v>
      </c>
      <c r="D31" s="108">
        <v>20</v>
      </c>
      <c r="E31" s="108">
        <v>38</v>
      </c>
      <c r="F31" s="109">
        <v>0</v>
      </c>
      <c r="G31" s="109">
        <v>0</v>
      </c>
      <c r="H31" s="110">
        <f t="shared" si="0"/>
        <v>0</v>
      </c>
      <c r="I31" s="2"/>
    </row>
    <row r="32" spans="1:9" ht="56.25" outlineLevel="1">
      <c r="A32" s="111" t="s">
        <v>7</v>
      </c>
      <c r="B32" s="107" t="s">
        <v>3</v>
      </c>
      <c r="C32" s="112" t="s">
        <v>27</v>
      </c>
      <c r="D32" s="108">
        <v>20</v>
      </c>
      <c r="E32" s="108">
        <v>38</v>
      </c>
      <c r="F32" s="109">
        <v>0</v>
      </c>
      <c r="G32" s="109">
        <v>0</v>
      </c>
      <c r="H32" s="110">
        <f t="shared" si="0"/>
        <v>0</v>
      </c>
      <c r="I32" s="2"/>
    </row>
    <row r="33" spans="1:9" ht="56.25" outlineLevel="1">
      <c r="A33" s="113" t="s">
        <v>7</v>
      </c>
      <c r="B33" s="114" t="s">
        <v>3</v>
      </c>
      <c r="C33" s="115" t="s">
        <v>28</v>
      </c>
      <c r="D33" s="116">
        <v>20</v>
      </c>
      <c r="E33" s="116">
        <v>38</v>
      </c>
      <c r="F33" s="109">
        <v>0</v>
      </c>
      <c r="G33" s="109">
        <v>0</v>
      </c>
      <c r="H33" s="110">
        <f t="shared" si="0"/>
        <v>0</v>
      </c>
      <c r="I33" s="2"/>
    </row>
    <row r="34" spans="1:9" s="3" customFormat="1">
      <c r="A34" s="158" t="s">
        <v>29</v>
      </c>
      <c r="B34" s="159"/>
      <c r="C34" s="159"/>
      <c r="D34" s="159"/>
      <c r="E34" s="160"/>
      <c r="F34" s="104" t="str">
        <f ca="1">IF(SUM(OFFSET($A$34,1,5):OFFSET($F$62,-1,0))=0,"",SUM(OFFSET($A$34,1,5):OFFSET($F$62,-1,0)))</f>
        <v/>
      </c>
      <c r="G34" s="104" t="str">
        <f ca="1">IF(SUM(OFFSET($A$34,1,6):OFFSET($G$62,-1,0))=0,"",SUM(OFFSET($A$34,1,6):OFFSET($G$62,-1,0)))</f>
        <v/>
      </c>
      <c r="H34" s="105" t="str">
        <f ca="1">IF(SUM(OFFSET($A$34,1,7):OFFSET($H$62,-1,0))=0,"",SUM(OFFSET($A$34,1,7):OFFSET($H$62,-1,0)))</f>
        <v/>
      </c>
    </row>
    <row r="35" spans="1:9" ht="56.25" outlineLevel="1">
      <c r="A35" s="106" t="s">
        <v>7</v>
      </c>
      <c r="B35" s="107" t="s">
        <v>29</v>
      </c>
      <c r="C35" s="107" t="s">
        <v>30</v>
      </c>
      <c r="D35" s="108">
        <v>20</v>
      </c>
      <c r="E35" s="108">
        <v>28</v>
      </c>
      <c r="F35" s="109">
        <v>0</v>
      </c>
      <c r="G35" s="109">
        <v>0</v>
      </c>
      <c r="H35" s="110">
        <f t="shared" si="0"/>
        <v>0</v>
      </c>
      <c r="I35" s="2"/>
    </row>
    <row r="36" spans="1:9" ht="56.25" outlineLevel="1">
      <c r="A36" s="111" t="s">
        <v>7</v>
      </c>
      <c r="B36" s="107" t="s">
        <v>29</v>
      </c>
      <c r="C36" s="112" t="s">
        <v>31</v>
      </c>
      <c r="D36" s="108">
        <v>20</v>
      </c>
      <c r="E36" s="108">
        <v>28</v>
      </c>
      <c r="F36" s="109">
        <v>0</v>
      </c>
      <c r="G36" s="109">
        <v>0</v>
      </c>
      <c r="H36" s="110">
        <f t="shared" si="0"/>
        <v>0</v>
      </c>
      <c r="I36" s="2"/>
    </row>
    <row r="37" spans="1:9" ht="56.25" outlineLevel="1">
      <c r="A37" s="111" t="s">
        <v>7</v>
      </c>
      <c r="B37" s="107" t="s">
        <v>29</v>
      </c>
      <c r="C37" s="112" t="s">
        <v>32</v>
      </c>
      <c r="D37" s="108">
        <v>20</v>
      </c>
      <c r="E37" s="108">
        <v>28</v>
      </c>
      <c r="F37" s="109">
        <v>0</v>
      </c>
      <c r="G37" s="109">
        <v>0</v>
      </c>
      <c r="H37" s="110">
        <f t="shared" si="0"/>
        <v>0</v>
      </c>
      <c r="I37" s="2"/>
    </row>
    <row r="38" spans="1:9" ht="56.25" outlineLevel="1">
      <c r="A38" s="111" t="s">
        <v>7</v>
      </c>
      <c r="B38" s="107" t="s">
        <v>29</v>
      </c>
      <c r="C38" s="112" t="s">
        <v>91</v>
      </c>
      <c r="D38" s="108">
        <v>20</v>
      </c>
      <c r="E38" s="108">
        <v>28</v>
      </c>
      <c r="F38" s="109">
        <v>0</v>
      </c>
      <c r="G38" s="109">
        <v>0</v>
      </c>
      <c r="H38" s="110">
        <f t="shared" si="0"/>
        <v>0</v>
      </c>
      <c r="I38" s="2"/>
    </row>
    <row r="39" spans="1:9" ht="56.25" outlineLevel="1">
      <c r="A39" s="111" t="s">
        <v>7</v>
      </c>
      <c r="B39" s="107" t="s">
        <v>29</v>
      </c>
      <c r="C39" s="112" t="s">
        <v>33</v>
      </c>
      <c r="D39" s="108">
        <v>20</v>
      </c>
      <c r="E39" s="108">
        <v>28</v>
      </c>
      <c r="F39" s="109">
        <v>0</v>
      </c>
      <c r="G39" s="109">
        <v>0</v>
      </c>
      <c r="H39" s="110">
        <f t="shared" si="0"/>
        <v>0</v>
      </c>
      <c r="I39" s="2"/>
    </row>
    <row r="40" spans="1:9" ht="56.25" outlineLevel="1">
      <c r="A40" s="111" t="s">
        <v>7</v>
      </c>
      <c r="B40" s="107" t="s">
        <v>29</v>
      </c>
      <c r="C40" s="112" t="s">
        <v>34</v>
      </c>
      <c r="D40" s="108">
        <v>20</v>
      </c>
      <c r="E40" s="108">
        <v>28</v>
      </c>
      <c r="F40" s="109">
        <v>0</v>
      </c>
      <c r="G40" s="109">
        <v>0</v>
      </c>
      <c r="H40" s="110">
        <f t="shared" si="0"/>
        <v>0</v>
      </c>
      <c r="I40" s="2"/>
    </row>
    <row r="41" spans="1:9" ht="56.25" outlineLevel="1">
      <c r="A41" s="111" t="s">
        <v>7</v>
      </c>
      <c r="B41" s="107" t="s">
        <v>29</v>
      </c>
      <c r="C41" s="112" t="s">
        <v>35</v>
      </c>
      <c r="D41" s="108">
        <v>20</v>
      </c>
      <c r="E41" s="108">
        <v>28</v>
      </c>
      <c r="F41" s="109">
        <v>0</v>
      </c>
      <c r="G41" s="109">
        <v>0</v>
      </c>
      <c r="H41" s="110">
        <f t="shared" si="0"/>
        <v>0</v>
      </c>
      <c r="I41" s="2"/>
    </row>
    <row r="42" spans="1:9" ht="56.25" outlineLevel="1">
      <c r="A42" s="111" t="s">
        <v>7</v>
      </c>
      <c r="B42" s="107" t="s">
        <v>29</v>
      </c>
      <c r="C42" s="112" t="s">
        <v>36</v>
      </c>
      <c r="D42" s="108">
        <v>20</v>
      </c>
      <c r="E42" s="108">
        <v>28</v>
      </c>
      <c r="F42" s="109">
        <v>0</v>
      </c>
      <c r="G42" s="109">
        <v>0</v>
      </c>
      <c r="H42" s="110">
        <f t="shared" si="0"/>
        <v>0</v>
      </c>
      <c r="I42" s="2"/>
    </row>
    <row r="43" spans="1:9" ht="56.25" outlineLevel="1">
      <c r="A43" s="111" t="s">
        <v>7</v>
      </c>
      <c r="B43" s="107" t="s">
        <v>29</v>
      </c>
      <c r="C43" s="112" t="s">
        <v>37</v>
      </c>
      <c r="D43" s="108">
        <v>20</v>
      </c>
      <c r="E43" s="108">
        <v>28</v>
      </c>
      <c r="F43" s="109">
        <v>0</v>
      </c>
      <c r="G43" s="109">
        <v>0</v>
      </c>
      <c r="H43" s="110">
        <f t="shared" si="0"/>
        <v>0</v>
      </c>
      <c r="I43" s="2"/>
    </row>
    <row r="44" spans="1:9" ht="56.25" outlineLevel="1">
      <c r="A44" s="111" t="s">
        <v>7</v>
      </c>
      <c r="B44" s="107" t="s">
        <v>29</v>
      </c>
      <c r="C44" s="112" t="s">
        <v>38</v>
      </c>
      <c r="D44" s="108">
        <v>20</v>
      </c>
      <c r="E44" s="108">
        <v>28</v>
      </c>
      <c r="F44" s="109">
        <v>0</v>
      </c>
      <c r="G44" s="109">
        <v>0</v>
      </c>
      <c r="H44" s="110">
        <f t="shared" si="0"/>
        <v>0</v>
      </c>
      <c r="I44" s="2"/>
    </row>
    <row r="45" spans="1:9" ht="56.25" outlineLevel="1">
      <c r="A45" s="111" t="s">
        <v>7</v>
      </c>
      <c r="B45" s="107" t="s">
        <v>29</v>
      </c>
      <c r="C45" s="112" t="s">
        <v>39</v>
      </c>
      <c r="D45" s="108">
        <v>20</v>
      </c>
      <c r="E45" s="108">
        <v>28</v>
      </c>
      <c r="F45" s="109">
        <v>0</v>
      </c>
      <c r="G45" s="109">
        <v>0</v>
      </c>
      <c r="H45" s="110">
        <f t="shared" si="0"/>
        <v>0</v>
      </c>
      <c r="I45" s="2"/>
    </row>
    <row r="46" spans="1:9" ht="56.25" outlineLevel="1">
      <c r="A46" s="111" t="s">
        <v>7</v>
      </c>
      <c r="B46" s="107" t="s">
        <v>29</v>
      </c>
      <c r="C46" s="112" t="s">
        <v>40</v>
      </c>
      <c r="D46" s="108">
        <v>20</v>
      </c>
      <c r="E46" s="108">
        <v>28</v>
      </c>
      <c r="F46" s="109">
        <v>0</v>
      </c>
      <c r="G46" s="109">
        <v>0</v>
      </c>
      <c r="H46" s="110">
        <f t="shared" si="0"/>
        <v>0</v>
      </c>
      <c r="I46" s="2"/>
    </row>
    <row r="47" spans="1:9" ht="56.25" outlineLevel="1">
      <c r="A47" s="111" t="s">
        <v>7</v>
      </c>
      <c r="B47" s="107" t="s">
        <v>29</v>
      </c>
      <c r="C47" s="112" t="s">
        <v>41</v>
      </c>
      <c r="D47" s="108">
        <v>20</v>
      </c>
      <c r="E47" s="108">
        <v>28</v>
      </c>
      <c r="F47" s="109">
        <v>0</v>
      </c>
      <c r="G47" s="109">
        <v>0</v>
      </c>
      <c r="H47" s="110">
        <f t="shared" si="0"/>
        <v>0</v>
      </c>
      <c r="I47" s="2"/>
    </row>
    <row r="48" spans="1:9" ht="56.25" outlineLevel="1">
      <c r="A48" s="111" t="s">
        <v>7</v>
      </c>
      <c r="B48" s="107" t="s">
        <v>29</v>
      </c>
      <c r="C48" s="112" t="s">
        <v>42</v>
      </c>
      <c r="D48" s="108">
        <v>20</v>
      </c>
      <c r="E48" s="108">
        <v>28</v>
      </c>
      <c r="F48" s="109">
        <v>0</v>
      </c>
      <c r="G48" s="109">
        <v>0</v>
      </c>
      <c r="H48" s="110">
        <f t="shared" si="0"/>
        <v>0</v>
      </c>
      <c r="I48" s="2"/>
    </row>
    <row r="49" spans="1:9" ht="56.25" outlineLevel="1">
      <c r="A49" s="111" t="s">
        <v>7</v>
      </c>
      <c r="B49" s="107" t="s">
        <v>29</v>
      </c>
      <c r="C49" s="112" t="s">
        <v>43</v>
      </c>
      <c r="D49" s="108">
        <v>20</v>
      </c>
      <c r="E49" s="108">
        <v>28</v>
      </c>
      <c r="F49" s="109">
        <v>0</v>
      </c>
      <c r="G49" s="109">
        <v>0</v>
      </c>
      <c r="H49" s="110">
        <f t="shared" si="0"/>
        <v>0</v>
      </c>
      <c r="I49" s="2"/>
    </row>
    <row r="50" spans="1:9" ht="56.25" outlineLevel="1">
      <c r="A50" s="111" t="s">
        <v>7</v>
      </c>
      <c r="B50" s="107" t="s">
        <v>29</v>
      </c>
      <c r="C50" s="112" t="s">
        <v>44</v>
      </c>
      <c r="D50" s="108">
        <v>20</v>
      </c>
      <c r="E50" s="108">
        <v>28</v>
      </c>
      <c r="F50" s="109">
        <v>0</v>
      </c>
      <c r="G50" s="109">
        <v>0</v>
      </c>
      <c r="H50" s="110">
        <f t="shared" si="0"/>
        <v>0</v>
      </c>
      <c r="I50" s="2"/>
    </row>
    <row r="51" spans="1:9" ht="56.25" outlineLevel="1">
      <c r="A51" s="111" t="s">
        <v>7</v>
      </c>
      <c r="B51" s="107" t="s">
        <v>29</v>
      </c>
      <c r="C51" s="112" t="s">
        <v>45</v>
      </c>
      <c r="D51" s="108">
        <v>20</v>
      </c>
      <c r="E51" s="108">
        <v>28</v>
      </c>
      <c r="F51" s="109">
        <v>0</v>
      </c>
      <c r="G51" s="109">
        <v>0</v>
      </c>
      <c r="H51" s="110">
        <f t="shared" si="0"/>
        <v>0</v>
      </c>
      <c r="I51" s="2"/>
    </row>
    <row r="52" spans="1:9" ht="56.25" outlineLevel="1">
      <c r="A52" s="111" t="s">
        <v>7</v>
      </c>
      <c r="B52" s="107" t="s">
        <v>29</v>
      </c>
      <c r="C52" s="112" t="s">
        <v>46</v>
      </c>
      <c r="D52" s="108">
        <v>20</v>
      </c>
      <c r="E52" s="108">
        <v>28</v>
      </c>
      <c r="F52" s="109">
        <v>0</v>
      </c>
      <c r="G52" s="109">
        <v>0</v>
      </c>
      <c r="H52" s="110">
        <f t="shared" si="0"/>
        <v>0</v>
      </c>
      <c r="I52" s="2"/>
    </row>
    <row r="53" spans="1:9" ht="56.25" outlineLevel="1">
      <c r="A53" s="111" t="s">
        <v>7</v>
      </c>
      <c r="B53" s="107" t="s">
        <v>29</v>
      </c>
      <c r="C53" s="112" t="s">
        <v>47</v>
      </c>
      <c r="D53" s="108">
        <v>20</v>
      </c>
      <c r="E53" s="108">
        <v>28</v>
      </c>
      <c r="F53" s="109">
        <v>0</v>
      </c>
      <c r="G53" s="109">
        <v>0</v>
      </c>
      <c r="H53" s="110">
        <f t="shared" si="0"/>
        <v>0</v>
      </c>
      <c r="I53" s="2"/>
    </row>
    <row r="54" spans="1:9" ht="56.25" outlineLevel="1">
      <c r="A54" s="111" t="s">
        <v>7</v>
      </c>
      <c r="B54" s="107" t="s">
        <v>29</v>
      </c>
      <c r="C54" s="112" t="s">
        <v>48</v>
      </c>
      <c r="D54" s="108">
        <v>20</v>
      </c>
      <c r="E54" s="108">
        <v>28</v>
      </c>
      <c r="F54" s="109">
        <v>0</v>
      </c>
      <c r="G54" s="109">
        <v>0</v>
      </c>
      <c r="H54" s="110">
        <f t="shared" si="0"/>
        <v>0</v>
      </c>
      <c r="I54" s="2"/>
    </row>
    <row r="55" spans="1:9" ht="56.25" outlineLevel="1">
      <c r="A55" s="111" t="s">
        <v>7</v>
      </c>
      <c r="B55" s="107" t="s">
        <v>29</v>
      </c>
      <c r="C55" s="112" t="s">
        <v>49</v>
      </c>
      <c r="D55" s="108">
        <v>20</v>
      </c>
      <c r="E55" s="108">
        <v>28</v>
      </c>
      <c r="F55" s="109">
        <v>0</v>
      </c>
      <c r="G55" s="109">
        <v>0</v>
      </c>
      <c r="H55" s="110">
        <f t="shared" si="0"/>
        <v>0</v>
      </c>
      <c r="I55" s="2"/>
    </row>
    <row r="56" spans="1:9" ht="56.25" outlineLevel="1">
      <c r="A56" s="111" t="s">
        <v>7</v>
      </c>
      <c r="B56" s="107" t="s">
        <v>29</v>
      </c>
      <c r="C56" s="112" t="s">
        <v>50</v>
      </c>
      <c r="D56" s="108">
        <v>20</v>
      </c>
      <c r="E56" s="108">
        <v>28</v>
      </c>
      <c r="F56" s="109">
        <v>0</v>
      </c>
      <c r="G56" s="109">
        <v>0</v>
      </c>
      <c r="H56" s="110">
        <f t="shared" si="0"/>
        <v>0</v>
      </c>
      <c r="I56" s="2"/>
    </row>
    <row r="57" spans="1:9" ht="56.25" outlineLevel="1">
      <c r="A57" s="111" t="s">
        <v>7</v>
      </c>
      <c r="B57" s="107" t="s">
        <v>29</v>
      </c>
      <c r="C57" s="112" t="s">
        <v>51</v>
      </c>
      <c r="D57" s="108">
        <v>20</v>
      </c>
      <c r="E57" s="108">
        <v>28</v>
      </c>
      <c r="F57" s="109">
        <v>0</v>
      </c>
      <c r="G57" s="109">
        <v>0</v>
      </c>
      <c r="H57" s="110">
        <f t="shared" si="0"/>
        <v>0</v>
      </c>
      <c r="I57" s="2"/>
    </row>
    <row r="58" spans="1:9" ht="56.25" outlineLevel="1">
      <c r="A58" s="111" t="s">
        <v>7</v>
      </c>
      <c r="B58" s="107" t="s">
        <v>29</v>
      </c>
      <c r="C58" s="112" t="s">
        <v>52</v>
      </c>
      <c r="D58" s="108">
        <v>20</v>
      </c>
      <c r="E58" s="108">
        <v>28</v>
      </c>
      <c r="F58" s="109">
        <v>0</v>
      </c>
      <c r="G58" s="109">
        <v>0</v>
      </c>
      <c r="H58" s="110">
        <f t="shared" si="0"/>
        <v>0</v>
      </c>
      <c r="I58" s="2"/>
    </row>
    <row r="59" spans="1:9" ht="56.25" outlineLevel="1">
      <c r="A59" s="111" t="s">
        <v>7</v>
      </c>
      <c r="B59" s="107" t="s">
        <v>29</v>
      </c>
      <c r="C59" s="112" t="s">
        <v>53</v>
      </c>
      <c r="D59" s="108">
        <v>20</v>
      </c>
      <c r="E59" s="108">
        <v>28</v>
      </c>
      <c r="F59" s="109">
        <v>0</v>
      </c>
      <c r="G59" s="109">
        <v>0</v>
      </c>
      <c r="H59" s="110">
        <f t="shared" si="0"/>
        <v>0</v>
      </c>
      <c r="I59" s="2"/>
    </row>
    <row r="60" spans="1:9" ht="56.25" outlineLevel="1">
      <c r="A60" s="111" t="s">
        <v>7</v>
      </c>
      <c r="B60" s="107" t="s">
        <v>29</v>
      </c>
      <c r="C60" s="112" t="s">
        <v>54</v>
      </c>
      <c r="D60" s="108">
        <v>20</v>
      </c>
      <c r="E60" s="108">
        <v>28</v>
      </c>
      <c r="F60" s="109">
        <v>0</v>
      </c>
      <c r="G60" s="109">
        <v>0</v>
      </c>
      <c r="H60" s="110">
        <f t="shared" si="0"/>
        <v>0</v>
      </c>
      <c r="I60" s="2"/>
    </row>
    <row r="61" spans="1:9" ht="56.25" outlineLevel="1">
      <c r="A61" s="111" t="s">
        <v>7</v>
      </c>
      <c r="B61" s="107" t="s">
        <v>29</v>
      </c>
      <c r="C61" s="112" t="s">
        <v>55</v>
      </c>
      <c r="D61" s="108">
        <v>20</v>
      </c>
      <c r="E61" s="108">
        <v>28</v>
      </c>
      <c r="F61" s="109">
        <v>0</v>
      </c>
      <c r="G61" s="109">
        <v>0</v>
      </c>
      <c r="H61" s="110">
        <f t="shared" si="0"/>
        <v>0</v>
      </c>
      <c r="I61" s="2"/>
    </row>
    <row r="62" spans="1:9" s="3" customFormat="1">
      <c r="A62" s="158" t="s">
        <v>56</v>
      </c>
      <c r="B62" s="159"/>
      <c r="C62" s="159"/>
      <c r="D62" s="159"/>
      <c r="E62" s="160"/>
      <c r="F62" s="104" t="str">
        <f ca="1">IF(SUM(OFFSET($A$62,1,5):OFFSET($F$73,-1,0))=0,"",SUM(OFFSET($A$62,1,5):OFFSET($F$73,-1,0)))</f>
        <v/>
      </c>
      <c r="G62" s="104" t="str">
        <f ca="1">IF(SUM(OFFSET($A$62,1,6):OFFSET($G$73,-1,0))=0,"",SUM(OFFSET($A$62,1,6):OFFSET($G$73,-1,0)))</f>
        <v/>
      </c>
      <c r="H62" s="105" t="str">
        <f ca="1">IF(SUM(OFFSET($A$62,1,7):OFFSET($H$73,-1,0))=0,"",SUM(OFFSET($A$62,1,7):OFFSET($H$73,-1,0)))</f>
        <v/>
      </c>
    </row>
    <row r="63" spans="1:9" ht="56.25" outlineLevel="1">
      <c r="A63" s="111" t="s">
        <v>7</v>
      </c>
      <c r="B63" s="107" t="s">
        <v>56</v>
      </c>
      <c r="C63" s="112" t="s">
        <v>57</v>
      </c>
      <c r="D63" s="108">
        <v>20</v>
      </c>
      <c r="E63" s="108">
        <v>38</v>
      </c>
      <c r="F63" s="109">
        <v>0</v>
      </c>
      <c r="G63" s="109">
        <v>0</v>
      </c>
      <c r="H63" s="110">
        <f t="shared" si="0"/>
        <v>0</v>
      </c>
      <c r="I63" s="2"/>
    </row>
    <row r="64" spans="1:9" ht="56.25" outlineLevel="1">
      <c r="A64" s="111" t="s">
        <v>7</v>
      </c>
      <c r="B64" s="107" t="s">
        <v>56</v>
      </c>
      <c r="C64" s="112" t="s">
        <v>58</v>
      </c>
      <c r="D64" s="108">
        <v>20</v>
      </c>
      <c r="E64" s="108">
        <v>38</v>
      </c>
      <c r="F64" s="109">
        <v>0</v>
      </c>
      <c r="G64" s="109">
        <v>0</v>
      </c>
      <c r="H64" s="110">
        <f t="shared" si="0"/>
        <v>0</v>
      </c>
      <c r="I64" s="2"/>
    </row>
    <row r="65" spans="1:12" ht="56.25" outlineLevel="1">
      <c r="A65" s="111" t="s">
        <v>7</v>
      </c>
      <c r="B65" s="107" t="s">
        <v>56</v>
      </c>
      <c r="C65" s="112" t="s">
        <v>59</v>
      </c>
      <c r="D65" s="108">
        <v>20</v>
      </c>
      <c r="E65" s="108">
        <v>38</v>
      </c>
      <c r="F65" s="109">
        <v>0</v>
      </c>
      <c r="G65" s="109">
        <v>0</v>
      </c>
      <c r="H65" s="110">
        <f t="shared" si="0"/>
        <v>0</v>
      </c>
      <c r="I65" s="2"/>
    </row>
    <row r="66" spans="1:12" ht="56.25" outlineLevel="1">
      <c r="A66" s="111" t="s">
        <v>7</v>
      </c>
      <c r="B66" s="107" t="s">
        <v>56</v>
      </c>
      <c r="C66" s="112" t="s">
        <v>60</v>
      </c>
      <c r="D66" s="108">
        <v>20</v>
      </c>
      <c r="E66" s="108">
        <v>38</v>
      </c>
      <c r="F66" s="109">
        <v>0</v>
      </c>
      <c r="G66" s="109">
        <v>0</v>
      </c>
      <c r="H66" s="110">
        <f t="shared" si="0"/>
        <v>0</v>
      </c>
      <c r="I66" s="2"/>
    </row>
    <row r="67" spans="1:12" ht="56.25" outlineLevel="1">
      <c r="A67" s="111" t="s">
        <v>7</v>
      </c>
      <c r="B67" s="107" t="s">
        <v>56</v>
      </c>
      <c r="C67" s="112" t="s">
        <v>61</v>
      </c>
      <c r="D67" s="108">
        <v>20</v>
      </c>
      <c r="E67" s="108">
        <v>38</v>
      </c>
      <c r="F67" s="109">
        <v>0</v>
      </c>
      <c r="G67" s="109">
        <v>0</v>
      </c>
      <c r="H67" s="110">
        <f t="shared" si="0"/>
        <v>0</v>
      </c>
      <c r="I67" s="2"/>
    </row>
    <row r="68" spans="1:12" ht="56.25" outlineLevel="1">
      <c r="A68" s="111" t="s">
        <v>7</v>
      </c>
      <c r="B68" s="107" t="s">
        <v>56</v>
      </c>
      <c r="C68" s="112" t="s">
        <v>62</v>
      </c>
      <c r="D68" s="108">
        <v>20</v>
      </c>
      <c r="E68" s="108">
        <v>38</v>
      </c>
      <c r="F68" s="109">
        <v>0</v>
      </c>
      <c r="G68" s="109">
        <v>0</v>
      </c>
      <c r="H68" s="110">
        <f t="shared" si="0"/>
        <v>0</v>
      </c>
      <c r="I68" s="2"/>
    </row>
    <row r="69" spans="1:12" ht="56.25" outlineLevel="1">
      <c r="A69" s="111" t="s">
        <v>7</v>
      </c>
      <c r="B69" s="107" t="s">
        <v>56</v>
      </c>
      <c r="C69" s="112" t="s">
        <v>63</v>
      </c>
      <c r="D69" s="108">
        <v>20</v>
      </c>
      <c r="E69" s="108">
        <v>38</v>
      </c>
      <c r="F69" s="109">
        <v>0</v>
      </c>
      <c r="G69" s="109">
        <v>0</v>
      </c>
      <c r="H69" s="110">
        <f t="shared" si="0"/>
        <v>0</v>
      </c>
      <c r="I69" s="2"/>
    </row>
    <row r="70" spans="1:12" ht="45" outlineLevel="1">
      <c r="A70" s="111" t="s">
        <v>65</v>
      </c>
      <c r="B70" s="107" t="s">
        <v>56</v>
      </c>
      <c r="C70" s="112" t="s">
        <v>64</v>
      </c>
      <c r="D70" s="108">
        <v>20</v>
      </c>
      <c r="E70" s="108">
        <v>38</v>
      </c>
      <c r="F70" s="109">
        <v>0</v>
      </c>
      <c r="G70" s="109">
        <v>0</v>
      </c>
      <c r="H70" s="110">
        <f t="shared" si="0"/>
        <v>0</v>
      </c>
      <c r="I70" s="2"/>
    </row>
    <row r="71" spans="1:12" ht="56.25" outlineLevel="1">
      <c r="A71" s="111" t="s">
        <v>7</v>
      </c>
      <c r="B71" s="107" t="s">
        <v>56</v>
      </c>
      <c r="C71" s="112" t="s">
        <v>66</v>
      </c>
      <c r="D71" s="108">
        <v>20</v>
      </c>
      <c r="E71" s="108">
        <v>38</v>
      </c>
      <c r="F71" s="109">
        <v>0</v>
      </c>
      <c r="G71" s="109">
        <v>0</v>
      </c>
      <c r="H71" s="110">
        <f t="shared" si="0"/>
        <v>0</v>
      </c>
      <c r="I71" s="2"/>
    </row>
    <row r="72" spans="1:12" ht="56.25" outlineLevel="1">
      <c r="A72" s="111" t="s">
        <v>7</v>
      </c>
      <c r="B72" s="107" t="s">
        <v>56</v>
      </c>
      <c r="C72" s="112" t="s">
        <v>67</v>
      </c>
      <c r="D72" s="108">
        <v>20</v>
      </c>
      <c r="E72" s="108">
        <v>38</v>
      </c>
      <c r="F72" s="109">
        <v>0</v>
      </c>
      <c r="G72" s="109">
        <v>0</v>
      </c>
      <c r="H72" s="110">
        <f t="shared" si="0"/>
        <v>0</v>
      </c>
      <c r="I72" s="2"/>
    </row>
    <row r="73" spans="1:12" s="3" customFormat="1">
      <c r="A73" s="158" t="s">
        <v>68</v>
      </c>
      <c r="B73" s="159"/>
      <c r="C73" s="159"/>
      <c r="D73" s="159"/>
      <c r="E73" s="160"/>
      <c r="F73" s="104" t="str">
        <f ca="1">IF(SUM(OFFSET($A$73,1,5):OFFSET($F$86,-1,0))=0,"",SUM(OFFSET($A$73,1,5):OFFSET($F$86,-1,0)))</f>
        <v/>
      </c>
      <c r="G73" s="104" t="str">
        <f ca="1">IF(SUM(OFFSET($A$73,1,6):OFFSET($G$86,-1,0))=0,"",SUM(OFFSET($A$73,1,6):OFFSET($G$86,-1,0)))</f>
        <v/>
      </c>
      <c r="H73" s="105" t="str">
        <f ca="1">IF(SUM(OFFSET($A$73,1,7):OFFSET($H$86,-1,0))=0,"",SUM(OFFSET($A$73,1,7):OFFSET($H$86,-1,0)))</f>
        <v/>
      </c>
    </row>
    <row r="74" spans="1:12" ht="56.25" outlineLevel="1">
      <c r="A74" s="111" t="s">
        <v>7</v>
      </c>
      <c r="B74" s="112" t="s">
        <v>68</v>
      </c>
      <c r="C74" s="112" t="s">
        <v>70</v>
      </c>
      <c r="D74" s="108">
        <v>25</v>
      </c>
      <c r="E74" s="108">
        <v>43</v>
      </c>
      <c r="F74" s="109">
        <v>0</v>
      </c>
      <c r="G74" s="109">
        <v>0</v>
      </c>
      <c r="H74" s="110">
        <f t="shared" si="0"/>
        <v>0</v>
      </c>
    </row>
    <row r="75" spans="1:12" ht="56.25" outlineLevel="1">
      <c r="A75" s="111" t="s">
        <v>7</v>
      </c>
      <c r="B75" s="112" t="s">
        <v>68</v>
      </c>
      <c r="C75" s="112" t="s">
        <v>71</v>
      </c>
      <c r="D75" s="108">
        <v>25</v>
      </c>
      <c r="E75" s="108">
        <v>43</v>
      </c>
      <c r="F75" s="109">
        <v>0</v>
      </c>
      <c r="G75" s="109">
        <v>0</v>
      </c>
      <c r="H75" s="110">
        <f t="shared" si="0"/>
        <v>0</v>
      </c>
    </row>
    <row r="76" spans="1:12" ht="56.25" outlineLevel="1">
      <c r="A76" s="111" t="s">
        <v>7</v>
      </c>
      <c r="B76" s="112" t="s">
        <v>68</v>
      </c>
      <c r="C76" s="112" t="s">
        <v>367</v>
      </c>
      <c r="D76" s="108">
        <v>25</v>
      </c>
      <c r="E76" s="108">
        <v>43</v>
      </c>
      <c r="F76" s="109">
        <v>0</v>
      </c>
      <c r="G76" s="109">
        <v>0</v>
      </c>
      <c r="H76" s="110">
        <f t="shared" si="0"/>
        <v>0</v>
      </c>
      <c r="I76" s="92"/>
      <c r="J76" s="92"/>
      <c r="K76" s="92"/>
      <c r="L76" s="91"/>
    </row>
    <row r="77" spans="1:12" ht="56.25" outlineLevel="1">
      <c r="A77" s="111" t="s">
        <v>7</v>
      </c>
      <c r="B77" s="112" t="s">
        <v>68</v>
      </c>
      <c r="C77" s="112" t="s">
        <v>92</v>
      </c>
      <c r="D77" s="108">
        <v>25</v>
      </c>
      <c r="E77" s="108">
        <v>43</v>
      </c>
      <c r="F77" s="109">
        <v>0</v>
      </c>
      <c r="G77" s="109">
        <v>0</v>
      </c>
      <c r="H77" s="110">
        <f t="shared" ref="H77:H140" si="1">F77*D77+E77*G77</f>
        <v>0</v>
      </c>
    </row>
    <row r="78" spans="1:12" ht="56.25" outlineLevel="1">
      <c r="A78" s="111" t="s">
        <v>7</v>
      </c>
      <c r="B78" s="112" t="s">
        <v>68</v>
      </c>
      <c r="C78" s="112" t="s">
        <v>73</v>
      </c>
      <c r="D78" s="108">
        <v>25</v>
      </c>
      <c r="E78" s="108">
        <v>43</v>
      </c>
      <c r="F78" s="109">
        <v>0</v>
      </c>
      <c r="G78" s="109">
        <v>0</v>
      </c>
      <c r="H78" s="110">
        <f t="shared" si="1"/>
        <v>0</v>
      </c>
      <c r="I78" s="92" t="s">
        <v>364</v>
      </c>
      <c r="J78" s="92"/>
      <c r="K78" s="92"/>
      <c r="L78" s="91"/>
    </row>
    <row r="79" spans="1:12" ht="56.25" outlineLevel="1">
      <c r="A79" s="111" t="s">
        <v>7</v>
      </c>
      <c r="B79" s="112" t="s">
        <v>68</v>
      </c>
      <c r="C79" s="112" t="s">
        <v>74</v>
      </c>
      <c r="D79" s="108">
        <v>25</v>
      </c>
      <c r="E79" s="108">
        <v>43</v>
      </c>
      <c r="F79" s="109">
        <v>0</v>
      </c>
      <c r="G79" s="109">
        <v>0</v>
      </c>
      <c r="H79" s="110">
        <f t="shared" si="1"/>
        <v>0</v>
      </c>
    </row>
    <row r="80" spans="1:12" ht="56.25" outlineLevel="1">
      <c r="A80" s="111" t="s">
        <v>7</v>
      </c>
      <c r="B80" s="112" t="s">
        <v>68</v>
      </c>
      <c r="C80" s="112" t="s">
        <v>75</v>
      </c>
      <c r="D80" s="108">
        <v>25</v>
      </c>
      <c r="E80" s="108">
        <v>43</v>
      </c>
      <c r="F80" s="109">
        <v>0</v>
      </c>
      <c r="G80" s="109">
        <v>0</v>
      </c>
      <c r="H80" s="110">
        <f t="shared" si="1"/>
        <v>0</v>
      </c>
    </row>
    <row r="81" spans="1:8" ht="56.25" outlineLevel="1">
      <c r="A81" s="111" t="s">
        <v>7</v>
      </c>
      <c r="B81" s="112" t="s">
        <v>68</v>
      </c>
      <c r="C81" s="112" t="s">
        <v>76</v>
      </c>
      <c r="D81" s="108">
        <v>25</v>
      </c>
      <c r="E81" s="108">
        <v>43</v>
      </c>
      <c r="F81" s="109">
        <v>0</v>
      </c>
      <c r="G81" s="109">
        <v>0</v>
      </c>
      <c r="H81" s="110">
        <f t="shared" si="1"/>
        <v>0</v>
      </c>
    </row>
    <row r="82" spans="1:8" ht="56.25" outlineLevel="1">
      <c r="A82" s="111" t="s">
        <v>7</v>
      </c>
      <c r="B82" s="112" t="s">
        <v>68</v>
      </c>
      <c r="C82" s="112" t="s">
        <v>77</v>
      </c>
      <c r="D82" s="108">
        <v>25</v>
      </c>
      <c r="E82" s="108">
        <v>43</v>
      </c>
      <c r="F82" s="109">
        <v>0</v>
      </c>
      <c r="G82" s="109">
        <v>0</v>
      </c>
      <c r="H82" s="110">
        <f t="shared" si="1"/>
        <v>0</v>
      </c>
    </row>
    <row r="83" spans="1:8" ht="56.25" outlineLevel="1">
      <c r="A83" s="111" t="s">
        <v>7</v>
      </c>
      <c r="B83" s="112" t="s">
        <v>68</v>
      </c>
      <c r="C83" s="112" t="s">
        <v>78</v>
      </c>
      <c r="D83" s="108">
        <v>25</v>
      </c>
      <c r="E83" s="108">
        <v>43</v>
      </c>
      <c r="F83" s="109">
        <v>0</v>
      </c>
      <c r="G83" s="109">
        <v>0</v>
      </c>
      <c r="H83" s="110">
        <f t="shared" si="1"/>
        <v>0</v>
      </c>
    </row>
    <row r="84" spans="1:8" ht="56.25" outlineLevel="1">
      <c r="A84" s="111" t="s">
        <v>7</v>
      </c>
      <c r="B84" s="112" t="s">
        <v>68</v>
      </c>
      <c r="C84" s="112" t="s">
        <v>79</v>
      </c>
      <c r="D84" s="108">
        <v>25</v>
      </c>
      <c r="E84" s="108">
        <v>43</v>
      </c>
      <c r="F84" s="109">
        <v>0</v>
      </c>
      <c r="G84" s="109">
        <v>0</v>
      </c>
      <c r="H84" s="110">
        <f t="shared" si="1"/>
        <v>0</v>
      </c>
    </row>
    <row r="85" spans="1:8" ht="56.25" outlineLevel="1">
      <c r="A85" s="111" t="s">
        <v>7</v>
      </c>
      <c r="B85" s="112" t="s">
        <v>68</v>
      </c>
      <c r="C85" s="112" t="s">
        <v>365</v>
      </c>
      <c r="D85" s="108">
        <v>25</v>
      </c>
      <c r="E85" s="108">
        <v>43</v>
      </c>
      <c r="F85" s="109">
        <v>0</v>
      </c>
      <c r="G85" s="109">
        <v>0</v>
      </c>
      <c r="H85" s="110">
        <f t="shared" si="1"/>
        <v>0</v>
      </c>
    </row>
    <row r="86" spans="1:8" s="3" customFormat="1">
      <c r="A86" s="158" t="s">
        <v>81</v>
      </c>
      <c r="B86" s="159"/>
      <c r="C86" s="159"/>
      <c r="D86" s="159"/>
      <c r="E86" s="160"/>
      <c r="F86" s="104" t="str">
        <f ca="1">IF(SUM(OFFSET($A$86,1,5):OFFSET($F$91,-1,0))=0,"",SUM(OFFSET($A$86,1,5):OFFSET($F$91,-1,0)))</f>
        <v/>
      </c>
      <c r="G86" s="104" t="str">
        <f ca="1">IF(SUM(OFFSET($A$86,1,6):OFFSET($G$91,-1,0))=0,"",SUM(OFFSET($A$86,1,6):OFFSET($G$91,-1,0)))</f>
        <v/>
      </c>
      <c r="H86" s="105" t="str">
        <f ca="1">IF(SUM(OFFSET($A$86,1,7):OFFSET($H$91,-1,0))=0,"",SUM(OFFSET($A$86,1,7):OFFSET($H$91,-1,0)))</f>
        <v/>
      </c>
    </row>
    <row r="87" spans="1:8" ht="56.25" outlineLevel="1">
      <c r="A87" s="111" t="s">
        <v>7</v>
      </c>
      <c r="B87" s="112" t="s">
        <v>81</v>
      </c>
      <c r="C87" s="112" t="s">
        <v>82</v>
      </c>
      <c r="D87" s="108">
        <v>20</v>
      </c>
      <c r="E87" s="108">
        <v>38</v>
      </c>
      <c r="F87" s="109">
        <v>0</v>
      </c>
      <c r="G87" s="109">
        <v>0</v>
      </c>
      <c r="H87" s="110">
        <f t="shared" si="1"/>
        <v>0</v>
      </c>
    </row>
    <row r="88" spans="1:8" ht="56.25" outlineLevel="1">
      <c r="A88" s="111" t="s">
        <v>7</v>
      </c>
      <c r="B88" s="112" t="s">
        <v>81</v>
      </c>
      <c r="C88" s="112" t="s">
        <v>83</v>
      </c>
      <c r="D88" s="108">
        <v>20</v>
      </c>
      <c r="E88" s="108">
        <v>38</v>
      </c>
      <c r="F88" s="109">
        <v>0</v>
      </c>
      <c r="G88" s="109">
        <v>0</v>
      </c>
      <c r="H88" s="110">
        <f t="shared" si="1"/>
        <v>0</v>
      </c>
    </row>
    <row r="89" spans="1:8" ht="56.25" outlineLevel="1">
      <c r="A89" s="111" t="s">
        <v>7</v>
      </c>
      <c r="B89" s="112" t="s">
        <v>81</v>
      </c>
      <c r="C89" s="112" t="s">
        <v>84</v>
      </c>
      <c r="D89" s="108">
        <v>20</v>
      </c>
      <c r="E89" s="108">
        <v>38</v>
      </c>
      <c r="F89" s="109">
        <v>0</v>
      </c>
      <c r="G89" s="109">
        <v>0</v>
      </c>
      <c r="H89" s="110">
        <f t="shared" si="1"/>
        <v>0</v>
      </c>
    </row>
    <row r="90" spans="1:8" ht="56.25" outlineLevel="1">
      <c r="A90" s="111" t="s">
        <v>7</v>
      </c>
      <c r="B90" s="112" t="s">
        <v>81</v>
      </c>
      <c r="C90" s="112" t="s">
        <v>85</v>
      </c>
      <c r="D90" s="108">
        <v>20</v>
      </c>
      <c r="E90" s="108">
        <v>38</v>
      </c>
      <c r="F90" s="109">
        <v>0</v>
      </c>
      <c r="G90" s="109">
        <v>0</v>
      </c>
      <c r="H90" s="110">
        <f t="shared" si="1"/>
        <v>0</v>
      </c>
    </row>
    <row r="91" spans="1:8" s="3" customFormat="1">
      <c r="A91" s="158" t="s">
        <v>88</v>
      </c>
      <c r="B91" s="159"/>
      <c r="C91" s="159"/>
      <c r="D91" s="159"/>
      <c r="E91" s="160"/>
      <c r="F91" s="104" t="str">
        <f ca="1">IF(SUM(OFFSET($A$91,1,5):OFFSET($F$95,-1,0))=0,"",SUM(OFFSET($A$91,1,5):OFFSET($F$95,-1,0)))</f>
        <v/>
      </c>
      <c r="G91" s="104" t="str">
        <f ca="1">IF(SUM(OFFSET($A$91,1,6):OFFSET($G$95,-1,0))=0,"",SUM(OFFSET($A$91,1,6):OFFSET($G$95,-1,0)))</f>
        <v/>
      </c>
      <c r="H91" s="105" t="str">
        <f ca="1">IF(SUM(OFFSET($A$91,1,7):OFFSET($H$95,-1,0))=0,"",SUM(OFFSET($A$91,1,7):OFFSET($H$95,-1,0)))</f>
        <v/>
      </c>
    </row>
    <row r="92" spans="1:8" ht="56.25" outlineLevel="1">
      <c r="A92" s="111" t="s">
        <v>7</v>
      </c>
      <c r="B92" s="112" t="s">
        <v>88</v>
      </c>
      <c r="C92" s="112" t="s">
        <v>89</v>
      </c>
      <c r="D92" s="108">
        <v>23</v>
      </c>
      <c r="E92" s="108">
        <v>38</v>
      </c>
      <c r="F92" s="109">
        <v>0</v>
      </c>
      <c r="G92" s="109">
        <v>0</v>
      </c>
      <c r="H92" s="110">
        <f t="shared" si="1"/>
        <v>0</v>
      </c>
    </row>
    <row r="93" spans="1:8" ht="56.25" outlineLevel="1">
      <c r="A93" s="111" t="s">
        <v>7</v>
      </c>
      <c r="B93" s="112" t="s">
        <v>88</v>
      </c>
      <c r="C93" s="112" t="s">
        <v>90</v>
      </c>
      <c r="D93" s="108">
        <v>23</v>
      </c>
      <c r="E93" s="108">
        <v>38</v>
      </c>
      <c r="F93" s="109">
        <v>0</v>
      </c>
      <c r="G93" s="109">
        <v>0</v>
      </c>
      <c r="H93" s="110">
        <f t="shared" si="1"/>
        <v>0</v>
      </c>
    </row>
    <row r="94" spans="1:8" ht="56.25" outlineLevel="1">
      <c r="A94" s="111" t="s">
        <v>7</v>
      </c>
      <c r="B94" s="112" t="s">
        <v>88</v>
      </c>
      <c r="C94" s="112" t="s">
        <v>93</v>
      </c>
      <c r="D94" s="108">
        <v>23</v>
      </c>
      <c r="E94" s="108">
        <v>38</v>
      </c>
      <c r="F94" s="109">
        <v>0</v>
      </c>
      <c r="G94" s="109">
        <v>0</v>
      </c>
      <c r="H94" s="110">
        <f t="shared" si="1"/>
        <v>0</v>
      </c>
    </row>
    <row r="95" spans="1:8" s="3" customFormat="1">
      <c r="A95" s="158" t="s">
        <v>94</v>
      </c>
      <c r="B95" s="159"/>
      <c r="C95" s="159"/>
      <c r="D95" s="159"/>
      <c r="E95" s="160"/>
      <c r="F95" s="104" t="str">
        <f ca="1">IF(SUM(OFFSET($A$95,1,5):OFFSET($F$101,-1,0))=0,"",SUM(OFFSET($A$95,1,5):OFFSET($F$101,-1,0)))</f>
        <v/>
      </c>
      <c r="G95" s="104" t="str">
        <f ca="1">IF(SUM(OFFSET($A$95,1,6):OFFSET($G$101,-1,0))=0,"",SUM(OFFSET($A$95,1,6):OFFSET($G$101,-1,0)))</f>
        <v/>
      </c>
      <c r="H95" s="105" t="str">
        <f ca="1">IF(SUM(OFFSET($A$95,1,7):OFFSET($H$101,-1,0))=0,"",SUM(OFFSET($A$95,1,7):OFFSET($H$101,-1,0)))</f>
        <v/>
      </c>
    </row>
    <row r="96" spans="1:8" ht="22.5" customHeight="1" outlineLevel="1">
      <c r="A96" s="161" t="s">
        <v>7</v>
      </c>
      <c r="B96" s="112" t="s">
        <v>94</v>
      </c>
      <c r="C96" s="112" t="s">
        <v>95</v>
      </c>
      <c r="D96" s="108">
        <v>20</v>
      </c>
      <c r="E96" s="108">
        <v>35</v>
      </c>
      <c r="F96" s="109">
        <v>0</v>
      </c>
      <c r="G96" s="109">
        <v>0</v>
      </c>
      <c r="H96" s="110">
        <f t="shared" si="1"/>
        <v>0</v>
      </c>
    </row>
    <row r="97" spans="1:8" ht="22.5" outlineLevel="1">
      <c r="A97" s="162"/>
      <c r="B97" s="112" t="s">
        <v>94</v>
      </c>
      <c r="C97" s="112" t="s">
        <v>96</v>
      </c>
      <c r="D97" s="108">
        <v>20</v>
      </c>
      <c r="E97" s="108">
        <v>35</v>
      </c>
      <c r="F97" s="109">
        <v>0</v>
      </c>
      <c r="G97" s="109">
        <v>0</v>
      </c>
      <c r="H97" s="110">
        <f t="shared" si="1"/>
        <v>0</v>
      </c>
    </row>
    <row r="98" spans="1:8" ht="22.5" outlineLevel="1">
      <c r="A98" s="162"/>
      <c r="B98" s="112" t="s">
        <v>94</v>
      </c>
      <c r="C98" s="112" t="s">
        <v>97</v>
      </c>
      <c r="D98" s="108">
        <v>20</v>
      </c>
      <c r="E98" s="108">
        <v>35</v>
      </c>
      <c r="F98" s="109">
        <v>0</v>
      </c>
      <c r="G98" s="109">
        <v>0</v>
      </c>
      <c r="H98" s="110">
        <f t="shared" si="1"/>
        <v>0</v>
      </c>
    </row>
    <row r="99" spans="1:8" ht="22.5" outlineLevel="1">
      <c r="A99" s="162"/>
      <c r="B99" s="112" t="s">
        <v>94</v>
      </c>
      <c r="C99" s="112" t="s">
        <v>98</v>
      </c>
      <c r="D99" s="108">
        <v>20</v>
      </c>
      <c r="E99" s="108">
        <v>35</v>
      </c>
      <c r="F99" s="109">
        <v>0</v>
      </c>
      <c r="G99" s="109">
        <v>0</v>
      </c>
      <c r="H99" s="110">
        <f t="shared" si="1"/>
        <v>0</v>
      </c>
    </row>
    <row r="100" spans="1:8" ht="22.5" outlineLevel="1">
      <c r="A100" s="163"/>
      <c r="B100" s="112" t="s">
        <v>94</v>
      </c>
      <c r="C100" s="112" t="s">
        <v>99</v>
      </c>
      <c r="D100" s="108">
        <v>20</v>
      </c>
      <c r="E100" s="108">
        <v>35</v>
      </c>
      <c r="F100" s="109">
        <v>0</v>
      </c>
      <c r="G100" s="109">
        <v>0</v>
      </c>
      <c r="H100" s="110">
        <f t="shared" si="1"/>
        <v>0</v>
      </c>
    </row>
    <row r="101" spans="1:8" s="3" customFormat="1">
      <c r="A101" s="158" t="s">
        <v>100</v>
      </c>
      <c r="B101" s="159"/>
      <c r="C101" s="159"/>
      <c r="D101" s="159"/>
      <c r="E101" s="160"/>
      <c r="F101" s="104" t="str">
        <f ca="1">IF(SUM(OFFSET($A$101,1,5):OFFSET($F$112,-1,0))=0,"",SUM(OFFSET($A$101,1,5):OFFSET($F$112,-1,0)))</f>
        <v/>
      </c>
      <c r="G101" s="104" t="str">
        <f ca="1">IF(SUM(OFFSET($A$101,1,6):OFFSET($G$112,-1,0))=0,"",SUM(OFFSET($A$101,1,6):OFFSET($G$112,-1,0)))</f>
        <v/>
      </c>
      <c r="H101" s="105" t="str">
        <f ca="1">IF(SUM(OFFSET($A$101,1,7):OFFSET($H$112,-1,0))=0,"",SUM(OFFSET($A$101,1,7):OFFSET($H$112,-1,0)))</f>
        <v/>
      </c>
    </row>
    <row r="102" spans="1:8" ht="56.25" outlineLevel="1">
      <c r="A102" s="111" t="s">
        <v>7</v>
      </c>
      <c r="B102" s="112" t="s">
        <v>100</v>
      </c>
      <c r="C102" s="112" t="s">
        <v>101</v>
      </c>
      <c r="D102" s="108">
        <v>20</v>
      </c>
      <c r="E102" s="108">
        <v>38</v>
      </c>
      <c r="F102" s="109">
        <v>0</v>
      </c>
      <c r="G102" s="109">
        <v>0</v>
      </c>
      <c r="H102" s="110">
        <f t="shared" si="1"/>
        <v>0</v>
      </c>
    </row>
    <row r="103" spans="1:8" ht="56.25" outlineLevel="1">
      <c r="A103" s="111" t="s">
        <v>7</v>
      </c>
      <c r="B103" s="112" t="s">
        <v>100</v>
      </c>
      <c r="C103" s="112" t="s">
        <v>102</v>
      </c>
      <c r="D103" s="108">
        <v>20</v>
      </c>
      <c r="E103" s="108">
        <v>38</v>
      </c>
      <c r="F103" s="109">
        <v>0</v>
      </c>
      <c r="G103" s="109">
        <v>0</v>
      </c>
      <c r="H103" s="110">
        <f t="shared" si="1"/>
        <v>0</v>
      </c>
    </row>
    <row r="104" spans="1:8" ht="56.25" outlineLevel="1">
      <c r="A104" s="111" t="s">
        <v>7</v>
      </c>
      <c r="B104" s="112" t="s">
        <v>100</v>
      </c>
      <c r="C104" s="112" t="s">
        <v>103</v>
      </c>
      <c r="D104" s="108">
        <v>20</v>
      </c>
      <c r="E104" s="108">
        <v>38</v>
      </c>
      <c r="F104" s="109">
        <v>0</v>
      </c>
      <c r="G104" s="109">
        <v>0</v>
      </c>
      <c r="H104" s="110">
        <f t="shared" si="1"/>
        <v>0</v>
      </c>
    </row>
    <row r="105" spans="1:8" ht="56.25" outlineLevel="1">
      <c r="A105" s="111" t="s">
        <v>7</v>
      </c>
      <c r="B105" s="112" t="s">
        <v>100</v>
      </c>
      <c r="C105" s="112" t="s">
        <v>104</v>
      </c>
      <c r="D105" s="108">
        <v>20</v>
      </c>
      <c r="E105" s="108">
        <v>38</v>
      </c>
      <c r="F105" s="109">
        <v>0</v>
      </c>
      <c r="G105" s="109">
        <v>0</v>
      </c>
      <c r="H105" s="110">
        <f t="shared" si="1"/>
        <v>0</v>
      </c>
    </row>
    <row r="106" spans="1:8" ht="56.25" outlineLevel="1">
      <c r="A106" s="111" t="s">
        <v>7</v>
      </c>
      <c r="B106" s="112" t="s">
        <v>100</v>
      </c>
      <c r="C106" s="112" t="s">
        <v>105</v>
      </c>
      <c r="D106" s="108">
        <v>20</v>
      </c>
      <c r="E106" s="108">
        <v>38</v>
      </c>
      <c r="F106" s="109">
        <v>0</v>
      </c>
      <c r="G106" s="109">
        <v>0</v>
      </c>
      <c r="H106" s="110">
        <f t="shared" si="1"/>
        <v>0</v>
      </c>
    </row>
    <row r="107" spans="1:8" ht="56.25" outlineLevel="1">
      <c r="A107" s="111" t="s">
        <v>7</v>
      </c>
      <c r="B107" s="112" t="s">
        <v>100</v>
      </c>
      <c r="C107" s="112" t="s">
        <v>106</v>
      </c>
      <c r="D107" s="108">
        <v>20</v>
      </c>
      <c r="E107" s="108">
        <v>38</v>
      </c>
      <c r="F107" s="109">
        <v>0</v>
      </c>
      <c r="G107" s="109">
        <v>0</v>
      </c>
      <c r="H107" s="110">
        <f t="shared" si="1"/>
        <v>0</v>
      </c>
    </row>
    <row r="108" spans="1:8" ht="56.25" outlineLevel="1">
      <c r="A108" s="111" t="s">
        <v>7</v>
      </c>
      <c r="B108" s="112" t="s">
        <v>100</v>
      </c>
      <c r="C108" s="112" t="s">
        <v>107</v>
      </c>
      <c r="D108" s="108">
        <v>20</v>
      </c>
      <c r="E108" s="108">
        <v>38</v>
      </c>
      <c r="F108" s="109">
        <v>0</v>
      </c>
      <c r="G108" s="109">
        <v>0</v>
      </c>
      <c r="H108" s="110">
        <f t="shared" si="1"/>
        <v>0</v>
      </c>
    </row>
    <row r="109" spans="1:8" ht="56.25" outlineLevel="1">
      <c r="A109" s="111" t="s">
        <v>7</v>
      </c>
      <c r="B109" s="112" t="s">
        <v>100</v>
      </c>
      <c r="C109" s="112" t="s">
        <v>108</v>
      </c>
      <c r="D109" s="108">
        <v>20</v>
      </c>
      <c r="E109" s="108">
        <v>38</v>
      </c>
      <c r="F109" s="109">
        <v>0</v>
      </c>
      <c r="G109" s="109">
        <v>0</v>
      </c>
      <c r="H109" s="110">
        <f t="shared" si="1"/>
        <v>0</v>
      </c>
    </row>
    <row r="110" spans="1:8" ht="56.25" outlineLevel="1">
      <c r="A110" s="111" t="s">
        <v>7</v>
      </c>
      <c r="B110" s="112" t="s">
        <v>100</v>
      </c>
      <c r="C110" s="112" t="s">
        <v>109</v>
      </c>
      <c r="D110" s="108">
        <v>20</v>
      </c>
      <c r="E110" s="108">
        <v>38</v>
      </c>
      <c r="F110" s="109">
        <v>0</v>
      </c>
      <c r="G110" s="109">
        <v>0</v>
      </c>
      <c r="H110" s="110">
        <f t="shared" si="1"/>
        <v>0</v>
      </c>
    </row>
    <row r="111" spans="1:8" ht="56.25" outlineLevel="1">
      <c r="A111" s="111" t="s">
        <v>7</v>
      </c>
      <c r="B111" s="112" t="s">
        <v>100</v>
      </c>
      <c r="C111" s="112" t="s">
        <v>110</v>
      </c>
      <c r="D111" s="108">
        <v>20</v>
      </c>
      <c r="E111" s="108">
        <v>38</v>
      </c>
      <c r="F111" s="109">
        <v>0</v>
      </c>
      <c r="G111" s="109">
        <v>0</v>
      </c>
      <c r="H111" s="110">
        <f t="shared" si="1"/>
        <v>0</v>
      </c>
    </row>
    <row r="112" spans="1:8" s="3" customFormat="1">
      <c r="A112" s="158" t="s">
        <v>111</v>
      </c>
      <c r="B112" s="159"/>
      <c r="C112" s="159"/>
      <c r="D112" s="159"/>
      <c r="E112" s="160"/>
      <c r="F112" s="104" t="str">
        <f ca="1">IF(SUM(OFFSET($A$112,1,5):OFFSET($F$117,-1,0))=0,"",SUM(OFFSET($A$112,1,5):OFFSET($F$117,-1,0)))</f>
        <v/>
      </c>
      <c r="G112" s="104" t="str">
        <f ca="1">IF(SUM(OFFSET($A$112,1,6):OFFSET($G$117,-1,0))=0,"",SUM(OFFSET($A$112,1,6):OFFSET($G$117,-1,0)))</f>
        <v/>
      </c>
      <c r="H112" s="105" t="str">
        <f ca="1">IF(SUM(OFFSET($A$112,1,7):OFFSET($H$117,-1,0))=0,"",SUM(OFFSET($A$112,1,7):OFFSET($H$117,-1,0)))</f>
        <v/>
      </c>
    </row>
    <row r="113" spans="1:12" ht="56.25" outlineLevel="1">
      <c r="A113" s="111" t="s">
        <v>7</v>
      </c>
      <c r="B113" s="112" t="s">
        <v>111</v>
      </c>
      <c r="C113" s="112" t="s">
        <v>112</v>
      </c>
      <c r="D113" s="108">
        <v>25</v>
      </c>
      <c r="E113" s="108">
        <v>43</v>
      </c>
      <c r="F113" s="109">
        <v>0</v>
      </c>
      <c r="G113" s="109">
        <v>0</v>
      </c>
      <c r="H113" s="110">
        <f t="shared" si="1"/>
        <v>0</v>
      </c>
    </row>
    <row r="114" spans="1:12" ht="56.25" outlineLevel="1">
      <c r="A114" s="111" t="s">
        <v>7</v>
      </c>
      <c r="B114" s="112" t="s">
        <v>111</v>
      </c>
      <c r="C114" s="112" t="s">
        <v>113</v>
      </c>
      <c r="D114" s="108">
        <v>25</v>
      </c>
      <c r="E114" s="108">
        <v>43</v>
      </c>
      <c r="F114" s="109">
        <v>0</v>
      </c>
      <c r="G114" s="109">
        <v>0</v>
      </c>
      <c r="H114" s="110">
        <f t="shared" si="1"/>
        <v>0</v>
      </c>
    </row>
    <row r="115" spans="1:12" ht="56.25" outlineLevel="1">
      <c r="A115" s="111" t="s">
        <v>7</v>
      </c>
      <c r="B115" s="112" t="s">
        <v>111</v>
      </c>
      <c r="C115" s="112" t="s">
        <v>114</v>
      </c>
      <c r="D115" s="108">
        <v>25</v>
      </c>
      <c r="E115" s="108">
        <v>43</v>
      </c>
      <c r="F115" s="109">
        <v>0</v>
      </c>
      <c r="G115" s="109">
        <v>0</v>
      </c>
      <c r="H115" s="110">
        <f t="shared" si="1"/>
        <v>0</v>
      </c>
    </row>
    <row r="116" spans="1:12" ht="56.25" outlineLevel="1">
      <c r="A116" s="111" t="s">
        <v>7</v>
      </c>
      <c r="B116" s="112" t="s">
        <v>111</v>
      </c>
      <c r="C116" s="112" t="s">
        <v>115</v>
      </c>
      <c r="D116" s="108">
        <v>25</v>
      </c>
      <c r="E116" s="108">
        <v>43</v>
      </c>
      <c r="F116" s="109">
        <v>0</v>
      </c>
      <c r="G116" s="109">
        <v>0</v>
      </c>
      <c r="H116" s="110">
        <f t="shared" si="1"/>
        <v>0</v>
      </c>
      <c r="I116" s="92" t="s">
        <v>364</v>
      </c>
      <c r="J116" s="92"/>
      <c r="K116" s="92"/>
      <c r="L116" s="91"/>
    </row>
    <row r="117" spans="1:12" s="3" customFormat="1">
      <c r="A117" s="158" t="s">
        <v>116</v>
      </c>
      <c r="B117" s="159"/>
      <c r="C117" s="159"/>
      <c r="D117" s="159"/>
      <c r="E117" s="160"/>
      <c r="F117" s="104" t="str">
        <f ca="1">IF(SUM(OFFSET($A$117,1,5):OFFSET($F$129,-1,0))=0,"",SUM(OFFSET($A$117,1,5):OFFSET($F$129,-1,0)))</f>
        <v/>
      </c>
      <c r="G117" s="104" t="str">
        <f ca="1">IF(SUM(OFFSET($A$117,1,6):OFFSET($G$129,-1,0))=0,"",SUM(OFFSET($A$117,1,6):OFFSET($G$129,-1,0)))</f>
        <v/>
      </c>
      <c r="H117" s="105" t="str">
        <f ca="1">IF(SUM(OFFSET($A$117,1,7):OFFSET($H$129,-1,0))=0,"",SUM(OFFSET($A$117,1,7):OFFSET($H$129,-1,0)))</f>
        <v/>
      </c>
    </row>
    <row r="118" spans="1:12" ht="56.25" outlineLevel="1">
      <c r="A118" s="111" t="s">
        <v>7</v>
      </c>
      <c r="B118" s="112" t="s">
        <v>116</v>
      </c>
      <c r="C118" s="112" t="s">
        <v>117</v>
      </c>
      <c r="D118" s="108">
        <v>25</v>
      </c>
      <c r="E118" s="108">
        <v>43</v>
      </c>
      <c r="F118" s="109">
        <v>0</v>
      </c>
      <c r="G118" s="109">
        <v>0</v>
      </c>
      <c r="H118" s="110">
        <f t="shared" si="1"/>
        <v>0</v>
      </c>
    </row>
    <row r="119" spans="1:12" ht="56.25" outlineLevel="1">
      <c r="A119" s="111" t="s">
        <v>7</v>
      </c>
      <c r="B119" s="112" t="s">
        <v>116</v>
      </c>
      <c r="C119" s="112" t="s">
        <v>118</v>
      </c>
      <c r="D119" s="108">
        <v>25</v>
      </c>
      <c r="E119" s="108">
        <v>43</v>
      </c>
      <c r="F119" s="109">
        <v>0</v>
      </c>
      <c r="G119" s="109">
        <v>0</v>
      </c>
      <c r="H119" s="110">
        <f t="shared" si="1"/>
        <v>0</v>
      </c>
    </row>
    <row r="120" spans="1:12" ht="56.25" outlineLevel="1">
      <c r="A120" s="111" t="s">
        <v>7</v>
      </c>
      <c r="B120" s="112" t="s">
        <v>116</v>
      </c>
      <c r="C120" s="112" t="s">
        <v>119</v>
      </c>
      <c r="D120" s="108">
        <v>25</v>
      </c>
      <c r="E120" s="108">
        <v>43</v>
      </c>
      <c r="F120" s="109">
        <v>0</v>
      </c>
      <c r="G120" s="109">
        <v>0</v>
      </c>
      <c r="H120" s="110">
        <f t="shared" si="1"/>
        <v>0</v>
      </c>
    </row>
    <row r="121" spans="1:12" ht="56.25" outlineLevel="1">
      <c r="A121" s="111" t="s">
        <v>7</v>
      </c>
      <c r="B121" s="112" t="s">
        <v>116</v>
      </c>
      <c r="C121" s="112" t="s">
        <v>120</v>
      </c>
      <c r="D121" s="108">
        <v>25</v>
      </c>
      <c r="E121" s="108">
        <v>43</v>
      </c>
      <c r="F121" s="109">
        <v>0</v>
      </c>
      <c r="G121" s="109">
        <v>0</v>
      </c>
      <c r="H121" s="110">
        <f t="shared" si="1"/>
        <v>0</v>
      </c>
      <c r="I121" s="92" t="s">
        <v>364</v>
      </c>
      <c r="J121" s="92"/>
      <c r="K121" s="92"/>
      <c r="L121" s="91"/>
    </row>
    <row r="122" spans="1:12" ht="56.25" outlineLevel="1">
      <c r="A122" s="111" t="s">
        <v>7</v>
      </c>
      <c r="B122" s="112" t="s">
        <v>116</v>
      </c>
      <c r="C122" s="112" t="s">
        <v>121</v>
      </c>
      <c r="D122" s="108">
        <v>25</v>
      </c>
      <c r="E122" s="108">
        <v>43</v>
      </c>
      <c r="F122" s="109">
        <v>0</v>
      </c>
      <c r="G122" s="109">
        <v>0</v>
      </c>
      <c r="H122" s="110">
        <f t="shared" si="1"/>
        <v>0</v>
      </c>
      <c r="I122" s="92" t="s">
        <v>364</v>
      </c>
      <c r="J122" s="92"/>
      <c r="K122" s="92"/>
      <c r="L122" s="91"/>
    </row>
    <row r="123" spans="1:12" ht="56.25" outlineLevel="1">
      <c r="A123" s="111" t="s">
        <v>7</v>
      </c>
      <c r="B123" s="112" t="s">
        <v>116</v>
      </c>
      <c r="C123" s="112" t="s">
        <v>122</v>
      </c>
      <c r="D123" s="108">
        <v>25</v>
      </c>
      <c r="E123" s="108">
        <v>43</v>
      </c>
      <c r="F123" s="109">
        <v>0</v>
      </c>
      <c r="G123" s="109">
        <v>0</v>
      </c>
      <c r="H123" s="110">
        <f t="shared" si="1"/>
        <v>0</v>
      </c>
    </row>
    <row r="124" spans="1:12" ht="56.25" outlineLevel="1">
      <c r="A124" s="111" t="s">
        <v>7</v>
      </c>
      <c r="B124" s="112" t="s">
        <v>116</v>
      </c>
      <c r="C124" s="112" t="s">
        <v>123</v>
      </c>
      <c r="D124" s="108">
        <v>25</v>
      </c>
      <c r="E124" s="108">
        <v>43</v>
      </c>
      <c r="F124" s="109">
        <v>0</v>
      </c>
      <c r="G124" s="109">
        <v>0</v>
      </c>
      <c r="H124" s="110">
        <f t="shared" si="1"/>
        <v>0</v>
      </c>
    </row>
    <row r="125" spans="1:12" ht="56.25" outlineLevel="1">
      <c r="A125" s="111" t="s">
        <v>7</v>
      </c>
      <c r="B125" s="112" t="s">
        <v>116</v>
      </c>
      <c r="C125" s="112" t="s">
        <v>124</v>
      </c>
      <c r="D125" s="108">
        <v>25</v>
      </c>
      <c r="E125" s="108">
        <v>43</v>
      </c>
      <c r="F125" s="109">
        <v>0</v>
      </c>
      <c r="G125" s="109">
        <v>0</v>
      </c>
      <c r="H125" s="110">
        <f t="shared" si="1"/>
        <v>0</v>
      </c>
    </row>
    <row r="126" spans="1:12" ht="56.25" outlineLevel="1">
      <c r="A126" s="111" t="s">
        <v>7</v>
      </c>
      <c r="B126" s="112" t="s">
        <v>116</v>
      </c>
      <c r="C126" s="112" t="s">
        <v>125</v>
      </c>
      <c r="D126" s="108">
        <v>25</v>
      </c>
      <c r="E126" s="108">
        <v>43</v>
      </c>
      <c r="F126" s="109">
        <v>0</v>
      </c>
      <c r="G126" s="109">
        <v>0</v>
      </c>
      <c r="H126" s="110">
        <f t="shared" si="1"/>
        <v>0</v>
      </c>
    </row>
    <row r="127" spans="1:12" ht="56.25" outlineLevel="1">
      <c r="A127" s="111" t="s">
        <v>7</v>
      </c>
      <c r="B127" s="112" t="s">
        <v>116</v>
      </c>
      <c r="C127" s="112" t="s">
        <v>126</v>
      </c>
      <c r="D127" s="108">
        <v>25</v>
      </c>
      <c r="E127" s="108">
        <v>43</v>
      </c>
      <c r="F127" s="109">
        <v>0</v>
      </c>
      <c r="G127" s="109">
        <v>0</v>
      </c>
      <c r="H127" s="110">
        <f t="shared" si="1"/>
        <v>0</v>
      </c>
    </row>
    <row r="128" spans="1:12" ht="56.25" outlineLevel="1">
      <c r="A128" s="111" t="s">
        <v>7</v>
      </c>
      <c r="B128" s="112" t="s">
        <v>116</v>
      </c>
      <c r="C128" s="112" t="s">
        <v>127</v>
      </c>
      <c r="D128" s="108">
        <v>25</v>
      </c>
      <c r="E128" s="108">
        <v>43</v>
      </c>
      <c r="F128" s="109">
        <v>0</v>
      </c>
      <c r="G128" s="109">
        <v>0</v>
      </c>
      <c r="H128" s="110">
        <f t="shared" si="1"/>
        <v>0</v>
      </c>
    </row>
    <row r="129" spans="1:12" s="3" customFormat="1">
      <c r="A129" s="158" t="s">
        <v>130</v>
      </c>
      <c r="B129" s="159"/>
      <c r="C129" s="159"/>
      <c r="D129" s="159"/>
      <c r="E129" s="160"/>
      <c r="F129" s="104" t="str">
        <f ca="1">IF(SUM(OFFSET($A$129,1,5):OFFSET($F$153,-1,0))=0,"",SUM(OFFSET($A$129,1,5):OFFSET($F$153,-1,0)))</f>
        <v/>
      </c>
      <c r="G129" s="104" t="str">
        <f ca="1">IF(SUM(OFFSET($A$129,1,6):OFFSET($G$153,-1,0))=0,"",SUM(OFFSET($A$129,1,6):OFFSET($G$153,-1,0)))</f>
        <v/>
      </c>
      <c r="H129" s="105" t="str">
        <f ca="1">IF(SUM(OFFSET($A$129,1,7):OFFSET($H$153,-1,0))=0,"",SUM(OFFSET($A$129,1,7):OFFSET($H$153,-1,0)))</f>
        <v/>
      </c>
    </row>
    <row r="130" spans="1:12" ht="56.25" outlineLevel="1">
      <c r="A130" s="111" t="s">
        <v>7</v>
      </c>
      <c r="B130" s="112" t="s">
        <v>130</v>
      </c>
      <c r="C130" s="112" t="s">
        <v>131</v>
      </c>
      <c r="D130" s="108">
        <v>30</v>
      </c>
      <c r="E130" s="108">
        <v>43</v>
      </c>
      <c r="F130" s="109">
        <v>0</v>
      </c>
      <c r="G130" s="109">
        <v>0</v>
      </c>
      <c r="H130" s="110">
        <f t="shared" si="1"/>
        <v>0</v>
      </c>
    </row>
    <row r="131" spans="1:12" ht="56.25" outlineLevel="1">
      <c r="A131" s="111" t="s">
        <v>7</v>
      </c>
      <c r="B131" s="112" t="s">
        <v>130</v>
      </c>
      <c r="C131" s="112" t="s">
        <v>132</v>
      </c>
      <c r="D131" s="108">
        <v>30</v>
      </c>
      <c r="E131" s="108">
        <v>43</v>
      </c>
      <c r="F131" s="109">
        <v>0</v>
      </c>
      <c r="G131" s="109">
        <v>0</v>
      </c>
      <c r="H131" s="110">
        <f t="shared" si="1"/>
        <v>0</v>
      </c>
    </row>
    <row r="132" spans="1:12" ht="56.25" outlineLevel="1">
      <c r="A132" s="111" t="s">
        <v>7</v>
      </c>
      <c r="B132" s="112" t="s">
        <v>130</v>
      </c>
      <c r="C132" s="112" t="s">
        <v>133</v>
      </c>
      <c r="D132" s="108">
        <v>30</v>
      </c>
      <c r="E132" s="108">
        <v>43</v>
      </c>
      <c r="F132" s="109">
        <v>0</v>
      </c>
      <c r="G132" s="109">
        <v>0</v>
      </c>
      <c r="H132" s="110">
        <f t="shared" si="1"/>
        <v>0</v>
      </c>
    </row>
    <row r="133" spans="1:12" ht="56.25" outlineLevel="1">
      <c r="A133" s="111" t="s">
        <v>7</v>
      </c>
      <c r="B133" s="112" t="s">
        <v>130</v>
      </c>
      <c r="C133" s="112" t="s">
        <v>134</v>
      </c>
      <c r="D133" s="108">
        <v>30</v>
      </c>
      <c r="E133" s="108">
        <v>43</v>
      </c>
      <c r="F133" s="109">
        <v>0</v>
      </c>
      <c r="G133" s="109">
        <v>0</v>
      </c>
      <c r="H133" s="110">
        <f t="shared" si="1"/>
        <v>0</v>
      </c>
    </row>
    <row r="134" spans="1:12" ht="56.25" outlineLevel="1">
      <c r="A134" s="111" t="s">
        <v>7</v>
      </c>
      <c r="B134" s="112" t="s">
        <v>130</v>
      </c>
      <c r="C134" s="112" t="s">
        <v>135</v>
      </c>
      <c r="D134" s="108">
        <v>30</v>
      </c>
      <c r="E134" s="108">
        <v>43</v>
      </c>
      <c r="F134" s="109">
        <v>0</v>
      </c>
      <c r="G134" s="109">
        <v>0</v>
      </c>
      <c r="H134" s="110">
        <f t="shared" si="1"/>
        <v>0</v>
      </c>
    </row>
    <row r="135" spans="1:12" ht="56.25" outlineLevel="1">
      <c r="A135" s="111" t="s">
        <v>7</v>
      </c>
      <c r="B135" s="112" t="s">
        <v>130</v>
      </c>
      <c r="C135" s="112" t="s">
        <v>136</v>
      </c>
      <c r="D135" s="108">
        <v>30</v>
      </c>
      <c r="E135" s="108">
        <v>43</v>
      </c>
      <c r="F135" s="109">
        <v>0</v>
      </c>
      <c r="G135" s="109">
        <v>0</v>
      </c>
      <c r="H135" s="110">
        <f t="shared" si="1"/>
        <v>0</v>
      </c>
    </row>
    <row r="136" spans="1:12" ht="56.25" outlineLevel="1">
      <c r="A136" s="111" t="s">
        <v>7</v>
      </c>
      <c r="B136" s="112" t="s">
        <v>130</v>
      </c>
      <c r="C136" s="112" t="s">
        <v>137</v>
      </c>
      <c r="D136" s="108">
        <v>30</v>
      </c>
      <c r="E136" s="108">
        <v>43</v>
      </c>
      <c r="F136" s="109">
        <v>0</v>
      </c>
      <c r="G136" s="109">
        <v>0</v>
      </c>
      <c r="H136" s="110">
        <f t="shared" si="1"/>
        <v>0</v>
      </c>
    </row>
    <row r="137" spans="1:12" ht="56.25" outlineLevel="1">
      <c r="A137" s="111" t="s">
        <v>7</v>
      </c>
      <c r="B137" s="112" t="s">
        <v>130</v>
      </c>
      <c r="C137" s="112" t="s">
        <v>138</v>
      </c>
      <c r="D137" s="108">
        <v>30</v>
      </c>
      <c r="E137" s="108">
        <v>43</v>
      </c>
      <c r="F137" s="109">
        <v>0</v>
      </c>
      <c r="G137" s="109">
        <v>0</v>
      </c>
      <c r="H137" s="110">
        <f t="shared" si="1"/>
        <v>0</v>
      </c>
    </row>
    <row r="138" spans="1:12" ht="56.25" outlineLevel="1">
      <c r="A138" s="111" t="s">
        <v>7</v>
      </c>
      <c r="B138" s="112" t="s">
        <v>130</v>
      </c>
      <c r="C138" s="112" t="s">
        <v>139</v>
      </c>
      <c r="D138" s="108">
        <v>30</v>
      </c>
      <c r="E138" s="108">
        <v>43</v>
      </c>
      <c r="F138" s="109">
        <v>0</v>
      </c>
      <c r="G138" s="109">
        <v>0</v>
      </c>
      <c r="H138" s="110">
        <f t="shared" si="1"/>
        <v>0</v>
      </c>
      <c r="I138" s="92" t="s">
        <v>364</v>
      </c>
      <c r="J138" s="92"/>
      <c r="K138" s="92"/>
      <c r="L138" s="91"/>
    </row>
    <row r="139" spans="1:12" ht="56.25" outlineLevel="1">
      <c r="A139" s="111" t="s">
        <v>7</v>
      </c>
      <c r="B139" s="112" t="s">
        <v>130</v>
      </c>
      <c r="C139" s="112" t="s">
        <v>140</v>
      </c>
      <c r="D139" s="108">
        <v>30</v>
      </c>
      <c r="E139" s="108">
        <v>43</v>
      </c>
      <c r="F139" s="109">
        <v>0</v>
      </c>
      <c r="G139" s="109">
        <v>0</v>
      </c>
      <c r="H139" s="110">
        <f t="shared" si="1"/>
        <v>0</v>
      </c>
    </row>
    <row r="140" spans="1:12" ht="56.25" outlineLevel="1">
      <c r="A140" s="111" t="s">
        <v>7</v>
      </c>
      <c r="B140" s="112" t="s">
        <v>130</v>
      </c>
      <c r="C140" s="112" t="s">
        <v>141</v>
      </c>
      <c r="D140" s="108">
        <v>30</v>
      </c>
      <c r="E140" s="108">
        <v>43</v>
      </c>
      <c r="F140" s="109">
        <v>0</v>
      </c>
      <c r="G140" s="109">
        <v>0</v>
      </c>
      <c r="H140" s="110">
        <f t="shared" si="1"/>
        <v>0</v>
      </c>
    </row>
    <row r="141" spans="1:12" ht="56.25" outlineLevel="1">
      <c r="A141" s="111" t="s">
        <v>7</v>
      </c>
      <c r="B141" s="112" t="s">
        <v>130</v>
      </c>
      <c r="C141" s="112" t="s">
        <v>142</v>
      </c>
      <c r="D141" s="108">
        <v>30</v>
      </c>
      <c r="E141" s="108">
        <v>43</v>
      </c>
      <c r="F141" s="109">
        <v>0</v>
      </c>
      <c r="G141" s="109">
        <v>0</v>
      </c>
      <c r="H141" s="110">
        <f t="shared" ref="H141:H204" si="2">F141*D141+E141*G141</f>
        <v>0</v>
      </c>
    </row>
    <row r="142" spans="1:12" ht="56.25" outlineLevel="1">
      <c r="A142" s="111" t="s">
        <v>7</v>
      </c>
      <c r="B142" s="112" t="s">
        <v>130</v>
      </c>
      <c r="C142" s="112" t="s">
        <v>143</v>
      </c>
      <c r="D142" s="108">
        <v>30</v>
      </c>
      <c r="E142" s="108">
        <v>43</v>
      </c>
      <c r="F142" s="109">
        <v>0</v>
      </c>
      <c r="G142" s="109">
        <v>0</v>
      </c>
      <c r="H142" s="110">
        <f t="shared" si="2"/>
        <v>0</v>
      </c>
    </row>
    <row r="143" spans="1:12" ht="56.25" outlineLevel="1">
      <c r="A143" s="111" t="s">
        <v>7</v>
      </c>
      <c r="B143" s="112" t="s">
        <v>130</v>
      </c>
      <c r="C143" s="112" t="s">
        <v>144</v>
      </c>
      <c r="D143" s="108">
        <v>30</v>
      </c>
      <c r="E143" s="108">
        <v>43</v>
      </c>
      <c r="F143" s="109">
        <v>0</v>
      </c>
      <c r="G143" s="109">
        <v>0</v>
      </c>
      <c r="H143" s="110">
        <f t="shared" si="2"/>
        <v>0</v>
      </c>
    </row>
    <row r="144" spans="1:12" ht="56.25" outlineLevel="1">
      <c r="A144" s="111" t="s">
        <v>7</v>
      </c>
      <c r="B144" s="112" t="s">
        <v>130</v>
      </c>
      <c r="C144" s="112" t="s">
        <v>145</v>
      </c>
      <c r="D144" s="108">
        <v>30</v>
      </c>
      <c r="E144" s="108">
        <v>43</v>
      </c>
      <c r="F144" s="109">
        <v>0</v>
      </c>
      <c r="G144" s="109">
        <v>0</v>
      </c>
      <c r="H144" s="110">
        <f t="shared" si="2"/>
        <v>0</v>
      </c>
    </row>
    <row r="145" spans="1:8" ht="56.25" outlineLevel="1">
      <c r="A145" s="111" t="s">
        <v>7</v>
      </c>
      <c r="B145" s="112" t="s">
        <v>130</v>
      </c>
      <c r="C145" s="112" t="s">
        <v>146</v>
      </c>
      <c r="D145" s="108">
        <v>30</v>
      </c>
      <c r="E145" s="108">
        <v>43</v>
      </c>
      <c r="F145" s="109">
        <v>0</v>
      </c>
      <c r="G145" s="109">
        <v>0</v>
      </c>
      <c r="H145" s="110">
        <f t="shared" si="2"/>
        <v>0</v>
      </c>
    </row>
    <row r="146" spans="1:8" ht="56.25" outlineLevel="1">
      <c r="A146" s="111" t="s">
        <v>7</v>
      </c>
      <c r="B146" s="112" t="s">
        <v>130</v>
      </c>
      <c r="C146" s="112" t="s">
        <v>147</v>
      </c>
      <c r="D146" s="108">
        <v>30</v>
      </c>
      <c r="E146" s="108">
        <v>43</v>
      </c>
      <c r="F146" s="109">
        <v>0</v>
      </c>
      <c r="G146" s="109">
        <v>0</v>
      </c>
      <c r="H146" s="110">
        <f t="shared" si="2"/>
        <v>0</v>
      </c>
    </row>
    <row r="147" spans="1:8" ht="56.25" outlineLevel="1">
      <c r="A147" s="111" t="s">
        <v>7</v>
      </c>
      <c r="B147" s="112" t="s">
        <v>130</v>
      </c>
      <c r="C147" s="112" t="s">
        <v>148</v>
      </c>
      <c r="D147" s="108">
        <v>30</v>
      </c>
      <c r="E147" s="108">
        <v>43</v>
      </c>
      <c r="F147" s="109">
        <v>0</v>
      </c>
      <c r="G147" s="109">
        <v>0</v>
      </c>
      <c r="H147" s="110">
        <f t="shared" si="2"/>
        <v>0</v>
      </c>
    </row>
    <row r="148" spans="1:8" ht="56.25" outlineLevel="1">
      <c r="A148" s="111" t="s">
        <v>7</v>
      </c>
      <c r="B148" s="112" t="s">
        <v>130</v>
      </c>
      <c r="C148" s="112" t="s">
        <v>149</v>
      </c>
      <c r="D148" s="108">
        <v>30</v>
      </c>
      <c r="E148" s="108">
        <v>43</v>
      </c>
      <c r="F148" s="109">
        <v>0</v>
      </c>
      <c r="G148" s="109">
        <v>0</v>
      </c>
      <c r="H148" s="110">
        <f t="shared" si="2"/>
        <v>0</v>
      </c>
    </row>
    <row r="149" spans="1:8" ht="56.25" outlineLevel="1">
      <c r="A149" s="111" t="s">
        <v>7</v>
      </c>
      <c r="B149" s="112" t="s">
        <v>130</v>
      </c>
      <c r="C149" s="112" t="s">
        <v>150</v>
      </c>
      <c r="D149" s="108">
        <v>30</v>
      </c>
      <c r="E149" s="108">
        <v>43</v>
      </c>
      <c r="F149" s="109">
        <v>0</v>
      </c>
      <c r="G149" s="109">
        <v>0</v>
      </c>
      <c r="H149" s="110">
        <f t="shared" si="2"/>
        <v>0</v>
      </c>
    </row>
    <row r="150" spans="1:8" ht="56.25" outlineLevel="1">
      <c r="A150" s="111" t="s">
        <v>7</v>
      </c>
      <c r="B150" s="112" t="s">
        <v>130</v>
      </c>
      <c r="C150" s="112" t="s">
        <v>151</v>
      </c>
      <c r="D150" s="108">
        <v>30</v>
      </c>
      <c r="E150" s="108">
        <v>43</v>
      </c>
      <c r="F150" s="109">
        <v>0</v>
      </c>
      <c r="G150" s="109">
        <v>0</v>
      </c>
      <c r="H150" s="110">
        <f t="shared" si="2"/>
        <v>0</v>
      </c>
    </row>
    <row r="151" spans="1:8" ht="56.25" outlineLevel="1">
      <c r="A151" s="111" t="s">
        <v>7</v>
      </c>
      <c r="B151" s="112" t="s">
        <v>130</v>
      </c>
      <c r="C151" s="112" t="s">
        <v>152</v>
      </c>
      <c r="D151" s="108">
        <v>30</v>
      </c>
      <c r="E151" s="108">
        <v>43</v>
      </c>
      <c r="F151" s="109">
        <v>0</v>
      </c>
      <c r="G151" s="109">
        <v>0</v>
      </c>
      <c r="H151" s="110">
        <f t="shared" si="2"/>
        <v>0</v>
      </c>
    </row>
    <row r="152" spans="1:8" ht="56.25" outlineLevel="1">
      <c r="A152" s="111" t="s">
        <v>7</v>
      </c>
      <c r="B152" s="112" t="s">
        <v>130</v>
      </c>
      <c r="C152" s="112" t="s">
        <v>153</v>
      </c>
      <c r="D152" s="108">
        <v>30</v>
      </c>
      <c r="E152" s="108">
        <v>43</v>
      </c>
      <c r="F152" s="109">
        <v>0</v>
      </c>
      <c r="G152" s="109">
        <v>0</v>
      </c>
      <c r="H152" s="110">
        <f t="shared" si="2"/>
        <v>0</v>
      </c>
    </row>
    <row r="153" spans="1:8" s="3" customFormat="1">
      <c r="A153" s="155" t="s">
        <v>154</v>
      </c>
      <c r="B153" s="155"/>
      <c r="C153" s="155"/>
      <c r="D153" s="155"/>
      <c r="E153" s="155"/>
      <c r="F153" s="104" t="str">
        <f ca="1">IF(SUM(OFFSET($A$153,1,5):OFFSET($F$211,-1,0))=0,"",SUM(OFFSET($A$153,1,5):OFFSET($F$211,-1,0)))</f>
        <v/>
      </c>
      <c r="G153" s="104" t="str">
        <f ca="1">IF(SUM(OFFSET($A$153,1,6):OFFSET($G$211,-1,0))=0,"",SUM(OFFSET($A$153,1,6):OFFSET($G$211,-1,0)))</f>
        <v/>
      </c>
      <c r="H153" s="105" t="str">
        <f ca="1">IF(SUM(OFFSET($A$153,1,7):OFFSET($H$211,-1,0))=0,"",SUM(OFFSET($A$153,1,7):OFFSET($H$211,-1,0)))</f>
        <v/>
      </c>
    </row>
    <row r="154" spans="1:8" ht="56.25" outlineLevel="1">
      <c r="A154" s="111" t="s">
        <v>7</v>
      </c>
      <c r="B154" s="112" t="s">
        <v>154</v>
      </c>
      <c r="C154" s="112" t="s">
        <v>155</v>
      </c>
      <c r="D154" s="108">
        <v>20</v>
      </c>
      <c r="E154" s="108">
        <v>43</v>
      </c>
      <c r="F154" s="109">
        <v>0</v>
      </c>
      <c r="G154" s="109">
        <v>0</v>
      </c>
      <c r="H154" s="110">
        <f t="shared" si="2"/>
        <v>0</v>
      </c>
    </row>
    <row r="155" spans="1:8" ht="56.25" outlineLevel="1">
      <c r="A155" s="111" t="s">
        <v>7</v>
      </c>
      <c r="B155" s="112" t="s">
        <v>154</v>
      </c>
      <c r="C155" s="112" t="s">
        <v>156</v>
      </c>
      <c r="D155" s="108">
        <v>20</v>
      </c>
      <c r="E155" s="108">
        <v>43</v>
      </c>
      <c r="F155" s="109">
        <v>0</v>
      </c>
      <c r="G155" s="109">
        <v>0</v>
      </c>
      <c r="H155" s="110">
        <f t="shared" si="2"/>
        <v>0</v>
      </c>
    </row>
    <row r="156" spans="1:8" ht="56.25" outlineLevel="1">
      <c r="A156" s="111" t="s">
        <v>7</v>
      </c>
      <c r="B156" s="112" t="s">
        <v>154</v>
      </c>
      <c r="C156" s="112" t="s">
        <v>157</v>
      </c>
      <c r="D156" s="108">
        <v>20</v>
      </c>
      <c r="E156" s="108">
        <v>43</v>
      </c>
      <c r="F156" s="109">
        <v>0</v>
      </c>
      <c r="G156" s="109">
        <v>0</v>
      </c>
      <c r="H156" s="110">
        <f t="shared" si="2"/>
        <v>0</v>
      </c>
    </row>
    <row r="157" spans="1:8" ht="56.25" outlineLevel="1">
      <c r="A157" s="111" t="s">
        <v>7</v>
      </c>
      <c r="B157" s="112" t="s">
        <v>154</v>
      </c>
      <c r="C157" s="112" t="s">
        <v>158</v>
      </c>
      <c r="D157" s="108">
        <v>20</v>
      </c>
      <c r="E157" s="108">
        <v>43</v>
      </c>
      <c r="F157" s="109">
        <v>0</v>
      </c>
      <c r="G157" s="109">
        <v>0</v>
      </c>
      <c r="H157" s="110">
        <f t="shared" si="2"/>
        <v>0</v>
      </c>
    </row>
    <row r="158" spans="1:8" ht="56.25" outlineLevel="1">
      <c r="A158" s="111" t="s">
        <v>7</v>
      </c>
      <c r="B158" s="112" t="s">
        <v>154</v>
      </c>
      <c r="C158" s="112" t="s">
        <v>159</v>
      </c>
      <c r="D158" s="108">
        <v>20</v>
      </c>
      <c r="E158" s="108">
        <v>43</v>
      </c>
      <c r="F158" s="109">
        <v>0</v>
      </c>
      <c r="G158" s="109">
        <v>0</v>
      </c>
      <c r="H158" s="110">
        <f t="shared" si="2"/>
        <v>0</v>
      </c>
    </row>
    <row r="159" spans="1:8" ht="56.25" outlineLevel="1">
      <c r="A159" s="111" t="s">
        <v>7</v>
      </c>
      <c r="B159" s="112" t="s">
        <v>154</v>
      </c>
      <c r="C159" s="112" t="s">
        <v>160</v>
      </c>
      <c r="D159" s="108">
        <v>20</v>
      </c>
      <c r="E159" s="108">
        <v>43</v>
      </c>
      <c r="F159" s="109">
        <v>0</v>
      </c>
      <c r="G159" s="109">
        <v>0</v>
      </c>
      <c r="H159" s="110">
        <f t="shared" si="2"/>
        <v>0</v>
      </c>
    </row>
    <row r="160" spans="1:8" ht="56.25" outlineLevel="1">
      <c r="A160" s="111" t="s">
        <v>7</v>
      </c>
      <c r="B160" s="112" t="s">
        <v>154</v>
      </c>
      <c r="C160" s="112" t="s">
        <v>161</v>
      </c>
      <c r="D160" s="108">
        <v>20</v>
      </c>
      <c r="E160" s="108">
        <v>43</v>
      </c>
      <c r="F160" s="109">
        <v>0</v>
      </c>
      <c r="G160" s="109">
        <v>0</v>
      </c>
      <c r="H160" s="110">
        <f t="shared" si="2"/>
        <v>0</v>
      </c>
    </row>
    <row r="161" spans="1:10" ht="56.25" outlineLevel="1">
      <c r="A161" s="111" t="s">
        <v>7</v>
      </c>
      <c r="B161" s="112" t="s">
        <v>154</v>
      </c>
      <c r="C161" s="112" t="s">
        <v>162</v>
      </c>
      <c r="D161" s="108">
        <v>20</v>
      </c>
      <c r="E161" s="108">
        <v>43</v>
      </c>
      <c r="F161" s="109">
        <v>0</v>
      </c>
      <c r="G161" s="109">
        <v>0</v>
      </c>
      <c r="H161" s="110">
        <f t="shared" si="2"/>
        <v>0</v>
      </c>
    </row>
    <row r="162" spans="1:10" ht="56.25" outlineLevel="1">
      <c r="A162" s="111" t="s">
        <v>7</v>
      </c>
      <c r="B162" s="112" t="s">
        <v>154</v>
      </c>
      <c r="C162" s="112" t="s">
        <v>163</v>
      </c>
      <c r="D162" s="108">
        <v>20</v>
      </c>
      <c r="E162" s="108">
        <v>43</v>
      </c>
      <c r="F162" s="109">
        <v>0</v>
      </c>
      <c r="G162" s="109">
        <v>0</v>
      </c>
      <c r="H162" s="110">
        <f t="shared" si="2"/>
        <v>0</v>
      </c>
    </row>
    <row r="163" spans="1:10" ht="57" outlineLevel="1">
      <c r="A163" s="111" t="s">
        <v>7</v>
      </c>
      <c r="B163" s="112" t="s">
        <v>154</v>
      </c>
      <c r="C163" s="112" t="s">
        <v>164</v>
      </c>
      <c r="D163" s="108">
        <v>20</v>
      </c>
      <c r="E163" s="108">
        <v>43</v>
      </c>
      <c r="F163" s="109">
        <v>0</v>
      </c>
      <c r="G163" s="109">
        <v>0</v>
      </c>
      <c r="H163" s="110">
        <f t="shared" si="2"/>
        <v>0</v>
      </c>
      <c r="J163"/>
    </row>
    <row r="164" spans="1:10" ht="56.25" outlineLevel="1">
      <c r="A164" s="111" t="s">
        <v>7</v>
      </c>
      <c r="B164" s="112" t="s">
        <v>154</v>
      </c>
      <c r="C164" s="112" t="s">
        <v>165</v>
      </c>
      <c r="D164" s="108">
        <v>20</v>
      </c>
      <c r="E164" s="108">
        <v>43</v>
      </c>
      <c r="F164" s="109">
        <v>0</v>
      </c>
      <c r="G164" s="109">
        <v>0</v>
      </c>
      <c r="H164" s="110">
        <f t="shared" si="2"/>
        <v>0</v>
      </c>
    </row>
    <row r="165" spans="1:10" ht="56.25" outlineLevel="1">
      <c r="A165" s="111" t="s">
        <v>7</v>
      </c>
      <c r="B165" s="112" t="s">
        <v>154</v>
      </c>
      <c r="C165" s="112" t="s">
        <v>166</v>
      </c>
      <c r="D165" s="108">
        <v>20</v>
      </c>
      <c r="E165" s="108">
        <v>43</v>
      </c>
      <c r="F165" s="109">
        <v>0</v>
      </c>
      <c r="G165" s="109">
        <v>0</v>
      </c>
      <c r="H165" s="110">
        <f t="shared" si="2"/>
        <v>0</v>
      </c>
    </row>
    <row r="166" spans="1:10" ht="56.25" outlineLevel="1">
      <c r="A166" s="111" t="s">
        <v>7</v>
      </c>
      <c r="B166" s="112" t="s">
        <v>154</v>
      </c>
      <c r="C166" s="112" t="s">
        <v>167</v>
      </c>
      <c r="D166" s="108">
        <v>20</v>
      </c>
      <c r="E166" s="108">
        <v>43</v>
      </c>
      <c r="F166" s="109">
        <v>0</v>
      </c>
      <c r="G166" s="109">
        <v>0</v>
      </c>
      <c r="H166" s="110">
        <f t="shared" si="2"/>
        <v>0</v>
      </c>
    </row>
    <row r="167" spans="1:10" ht="56.25" outlineLevel="1">
      <c r="A167" s="111" t="s">
        <v>7</v>
      </c>
      <c r="B167" s="112" t="s">
        <v>154</v>
      </c>
      <c r="C167" s="112" t="s">
        <v>168</v>
      </c>
      <c r="D167" s="108">
        <v>20</v>
      </c>
      <c r="E167" s="108">
        <v>43</v>
      </c>
      <c r="F167" s="109">
        <v>0</v>
      </c>
      <c r="G167" s="109">
        <v>0</v>
      </c>
      <c r="H167" s="110">
        <f t="shared" si="2"/>
        <v>0</v>
      </c>
    </row>
    <row r="168" spans="1:10" ht="56.25" outlineLevel="1">
      <c r="A168" s="111" t="s">
        <v>7</v>
      </c>
      <c r="B168" s="112" t="s">
        <v>154</v>
      </c>
      <c r="C168" s="112" t="s">
        <v>169</v>
      </c>
      <c r="D168" s="108">
        <v>20</v>
      </c>
      <c r="E168" s="108">
        <v>43</v>
      </c>
      <c r="F168" s="109">
        <v>0</v>
      </c>
      <c r="G168" s="109">
        <v>0</v>
      </c>
      <c r="H168" s="110">
        <f t="shared" si="2"/>
        <v>0</v>
      </c>
    </row>
    <row r="169" spans="1:10" ht="56.25" outlineLevel="1">
      <c r="A169" s="111" t="s">
        <v>7</v>
      </c>
      <c r="B169" s="112" t="s">
        <v>154</v>
      </c>
      <c r="C169" s="112" t="s">
        <v>170</v>
      </c>
      <c r="D169" s="108">
        <v>20</v>
      </c>
      <c r="E169" s="108">
        <v>43</v>
      </c>
      <c r="F169" s="109">
        <v>0</v>
      </c>
      <c r="G169" s="109">
        <v>0</v>
      </c>
      <c r="H169" s="110">
        <f t="shared" si="2"/>
        <v>0</v>
      </c>
    </row>
    <row r="170" spans="1:10" ht="56.25" outlineLevel="1">
      <c r="A170" s="111" t="s">
        <v>7</v>
      </c>
      <c r="B170" s="112" t="s">
        <v>154</v>
      </c>
      <c r="C170" s="112" t="s">
        <v>171</v>
      </c>
      <c r="D170" s="108">
        <v>20</v>
      </c>
      <c r="E170" s="108">
        <v>43</v>
      </c>
      <c r="F170" s="109">
        <v>0</v>
      </c>
      <c r="G170" s="109">
        <v>0</v>
      </c>
      <c r="H170" s="110">
        <f t="shared" si="2"/>
        <v>0</v>
      </c>
    </row>
    <row r="171" spans="1:10" ht="56.25" outlineLevel="1">
      <c r="A171" s="111" t="s">
        <v>7</v>
      </c>
      <c r="B171" s="112" t="s">
        <v>154</v>
      </c>
      <c r="C171" s="112" t="s">
        <v>172</v>
      </c>
      <c r="D171" s="108">
        <v>20</v>
      </c>
      <c r="E171" s="108">
        <v>43</v>
      </c>
      <c r="F171" s="109">
        <v>0</v>
      </c>
      <c r="G171" s="109">
        <v>0</v>
      </c>
      <c r="H171" s="110">
        <f t="shared" si="2"/>
        <v>0</v>
      </c>
    </row>
    <row r="172" spans="1:10" ht="56.25" outlineLevel="1">
      <c r="A172" s="111" t="s">
        <v>7</v>
      </c>
      <c r="B172" s="112" t="s">
        <v>154</v>
      </c>
      <c r="C172" s="112" t="s">
        <v>173</v>
      </c>
      <c r="D172" s="108">
        <v>20</v>
      </c>
      <c r="E172" s="108">
        <v>43</v>
      </c>
      <c r="F172" s="109">
        <v>0</v>
      </c>
      <c r="G172" s="109">
        <v>0</v>
      </c>
      <c r="H172" s="110">
        <f t="shared" si="2"/>
        <v>0</v>
      </c>
    </row>
    <row r="173" spans="1:10" ht="56.25" outlineLevel="1">
      <c r="A173" s="111" t="s">
        <v>7</v>
      </c>
      <c r="B173" s="112" t="s">
        <v>154</v>
      </c>
      <c r="C173" s="112" t="s">
        <v>174</v>
      </c>
      <c r="D173" s="108">
        <v>20</v>
      </c>
      <c r="E173" s="108">
        <v>43</v>
      </c>
      <c r="F173" s="109">
        <v>0</v>
      </c>
      <c r="G173" s="109">
        <v>0</v>
      </c>
      <c r="H173" s="110">
        <f t="shared" si="2"/>
        <v>0</v>
      </c>
    </row>
    <row r="174" spans="1:10" ht="56.25" outlineLevel="1">
      <c r="A174" s="111" t="s">
        <v>7</v>
      </c>
      <c r="B174" s="112" t="s">
        <v>154</v>
      </c>
      <c r="C174" s="112" t="s">
        <v>175</v>
      </c>
      <c r="D174" s="108">
        <v>20</v>
      </c>
      <c r="E174" s="108">
        <v>43</v>
      </c>
      <c r="F174" s="109">
        <v>0</v>
      </c>
      <c r="G174" s="109">
        <v>0</v>
      </c>
      <c r="H174" s="110">
        <f t="shared" si="2"/>
        <v>0</v>
      </c>
    </row>
    <row r="175" spans="1:10" ht="56.25" outlineLevel="1">
      <c r="A175" s="111" t="s">
        <v>7</v>
      </c>
      <c r="B175" s="112" t="s">
        <v>154</v>
      </c>
      <c r="C175" s="112" t="s">
        <v>176</v>
      </c>
      <c r="D175" s="108">
        <v>20</v>
      </c>
      <c r="E175" s="108">
        <v>43</v>
      </c>
      <c r="F175" s="109">
        <v>0</v>
      </c>
      <c r="G175" s="109">
        <v>0</v>
      </c>
      <c r="H175" s="110">
        <f t="shared" si="2"/>
        <v>0</v>
      </c>
    </row>
    <row r="176" spans="1:10" ht="56.25" outlineLevel="1">
      <c r="A176" s="111" t="s">
        <v>7</v>
      </c>
      <c r="B176" s="112" t="s">
        <v>154</v>
      </c>
      <c r="C176" s="112" t="s">
        <v>177</v>
      </c>
      <c r="D176" s="108">
        <v>20</v>
      </c>
      <c r="E176" s="108">
        <v>43</v>
      </c>
      <c r="F176" s="109">
        <v>0</v>
      </c>
      <c r="G176" s="109">
        <v>0</v>
      </c>
      <c r="H176" s="110">
        <f t="shared" si="2"/>
        <v>0</v>
      </c>
    </row>
    <row r="177" spans="1:8" ht="56.25" outlineLevel="1">
      <c r="A177" s="111" t="s">
        <v>7</v>
      </c>
      <c r="B177" s="112" t="s">
        <v>154</v>
      </c>
      <c r="C177" s="112" t="s">
        <v>178</v>
      </c>
      <c r="D177" s="108">
        <v>20</v>
      </c>
      <c r="E177" s="108">
        <v>43</v>
      </c>
      <c r="F177" s="109">
        <v>0</v>
      </c>
      <c r="G177" s="109">
        <v>0</v>
      </c>
      <c r="H177" s="110">
        <f t="shared" si="2"/>
        <v>0</v>
      </c>
    </row>
    <row r="178" spans="1:8" ht="56.25" outlineLevel="1">
      <c r="A178" s="111" t="s">
        <v>7</v>
      </c>
      <c r="B178" s="112" t="s">
        <v>154</v>
      </c>
      <c r="C178" s="112" t="s">
        <v>179</v>
      </c>
      <c r="D178" s="108">
        <v>20</v>
      </c>
      <c r="E178" s="108">
        <v>43</v>
      </c>
      <c r="F178" s="109">
        <v>0</v>
      </c>
      <c r="G178" s="109">
        <v>0</v>
      </c>
      <c r="H178" s="110">
        <f t="shared" si="2"/>
        <v>0</v>
      </c>
    </row>
    <row r="179" spans="1:8" ht="56.25" outlineLevel="1">
      <c r="A179" s="111" t="s">
        <v>7</v>
      </c>
      <c r="B179" s="112" t="s">
        <v>154</v>
      </c>
      <c r="C179" s="112" t="s">
        <v>180</v>
      </c>
      <c r="D179" s="108">
        <v>20</v>
      </c>
      <c r="E179" s="108">
        <v>43</v>
      </c>
      <c r="F179" s="109">
        <v>0</v>
      </c>
      <c r="G179" s="109">
        <v>0</v>
      </c>
      <c r="H179" s="110">
        <f t="shared" si="2"/>
        <v>0</v>
      </c>
    </row>
    <row r="180" spans="1:8" ht="56.25" outlineLevel="1">
      <c r="A180" s="111" t="s">
        <v>7</v>
      </c>
      <c r="B180" s="112" t="s">
        <v>154</v>
      </c>
      <c r="C180" s="112" t="s">
        <v>181</v>
      </c>
      <c r="D180" s="108">
        <v>20</v>
      </c>
      <c r="E180" s="108">
        <v>43</v>
      </c>
      <c r="F180" s="109">
        <v>0</v>
      </c>
      <c r="G180" s="109">
        <v>0</v>
      </c>
      <c r="H180" s="110">
        <f t="shared" si="2"/>
        <v>0</v>
      </c>
    </row>
    <row r="181" spans="1:8" ht="56.25" outlineLevel="1">
      <c r="A181" s="111" t="s">
        <v>7</v>
      </c>
      <c r="B181" s="112" t="s">
        <v>154</v>
      </c>
      <c r="C181" s="112" t="s">
        <v>182</v>
      </c>
      <c r="D181" s="108">
        <v>20</v>
      </c>
      <c r="E181" s="108">
        <v>43</v>
      </c>
      <c r="F181" s="109">
        <v>0</v>
      </c>
      <c r="G181" s="109">
        <v>0</v>
      </c>
      <c r="H181" s="110">
        <f t="shared" si="2"/>
        <v>0</v>
      </c>
    </row>
    <row r="182" spans="1:8" ht="56.25" outlineLevel="1">
      <c r="A182" s="111" t="s">
        <v>7</v>
      </c>
      <c r="B182" s="112" t="s">
        <v>154</v>
      </c>
      <c r="C182" s="112" t="s">
        <v>183</v>
      </c>
      <c r="D182" s="108">
        <v>20</v>
      </c>
      <c r="E182" s="108">
        <v>43</v>
      </c>
      <c r="F182" s="109">
        <v>0</v>
      </c>
      <c r="G182" s="109">
        <v>0</v>
      </c>
      <c r="H182" s="110">
        <f t="shared" si="2"/>
        <v>0</v>
      </c>
    </row>
    <row r="183" spans="1:8" ht="56.25" outlineLevel="1">
      <c r="A183" s="111" t="s">
        <v>7</v>
      </c>
      <c r="B183" s="112" t="s">
        <v>154</v>
      </c>
      <c r="C183" s="112" t="s">
        <v>184</v>
      </c>
      <c r="D183" s="108">
        <v>20</v>
      </c>
      <c r="E183" s="108">
        <v>43</v>
      </c>
      <c r="F183" s="109">
        <v>0</v>
      </c>
      <c r="G183" s="109">
        <v>0</v>
      </c>
      <c r="H183" s="110">
        <f t="shared" si="2"/>
        <v>0</v>
      </c>
    </row>
    <row r="184" spans="1:8" ht="56.25" outlineLevel="1">
      <c r="A184" s="111" t="s">
        <v>7</v>
      </c>
      <c r="B184" s="112" t="s">
        <v>154</v>
      </c>
      <c r="C184" s="112" t="s">
        <v>266</v>
      </c>
      <c r="D184" s="108">
        <v>20</v>
      </c>
      <c r="E184" s="108">
        <v>43</v>
      </c>
      <c r="F184" s="109">
        <v>0</v>
      </c>
      <c r="G184" s="109">
        <v>0</v>
      </c>
      <c r="H184" s="110">
        <f t="shared" si="2"/>
        <v>0</v>
      </c>
    </row>
    <row r="185" spans="1:8" ht="56.25" outlineLevel="1">
      <c r="A185" s="111" t="s">
        <v>7</v>
      </c>
      <c r="B185" s="112" t="s">
        <v>154</v>
      </c>
      <c r="C185" s="112" t="s">
        <v>186</v>
      </c>
      <c r="D185" s="108">
        <v>20</v>
      </c>
      <c r="E185" s="108">
        <v>43</v>
      </c>
      <c r="F185" s="109">
        <v>0</v>
      </c>
      <c r="G185" s="109">
        <v>0</v>
      </c>
      <c r="H185" s="110">
        <f t="shared" si="2"/>
        <v>0</v>
      </c>
    </row>
    <row r="186" spans="1:8" ht="56.25" outlineLevel="1">
      <c r="A186" s="111" t="s">
        <v>7</v>
      </c>
      <c r="B186" s="112" t="s">
        <v>154</v>
      </c>
      <c r="C186" s="112" t="s">
        <v>187</v>
      </c>
      <c r="D186" s="108">
        <v>20</v>
      </c>
      <c r="E186" s="108">
        <v>43</v>
      </c>
      <c r="F186" s="109">
        <v>0</v>
      </c>
      <c r="G186" s="109">
        <v>0</v>
      </c>
      <c r="H186" s="110">
        <f t="shared" si="2"/>
        <v>0</v>
      </c>
    </row>
    <row r="187" spans="1:8" ht="56.25" outlineLevel="1">
      <c r="A187" s="111" t="s">
        <v>7</v>
      </c>
      <c r="B187" s="112" t="s">
        <v>154</v>
      </c>
      <c r="C187" s="112" t="s">
        <v>188</v>
      </c>
      <c r="D187" s="108">
        <v>20</v>
      </c>
      <c r="E187" s="108">
        <v>43</v>
      </c>
      <c r="F187" s="109">
        <v>0</v>
      </c>
      <c r="G187" s="109">
        <v>0</v>
      </c>
      <c r="H187" s="110">
        <f t="shared" si="2"/>
        <v>0</v>
      </c>
    </row>
    <row r="188" spans="1:8" ht="56.25" outlineLevel="1">
      <c r="A188" s="111" t="s">
        <v>7</v>
      </c>
      <c r="B188" s="112" t="s">
        <v>154</v>
      </c>
      <c r="C188" s="112" t="s">
        <v>189</v>
      </c>
      <c r="D188" s="108">
        <v>20</v>
      </c>
      <c r="E188" s="108">
        <v>43</v>
      </c>
      <c r="F188" s="109">
        <v>0</v>
      </c>
      <c r="G188" s="109">
        <v>0</v>
      </c>
      <c r="H188" s="110">
        <f t="shared" si="2"/>
        <v>0</v>
      </c>
    </row>
    <row r="189" spans="1:8" ht="56.25" outlineLevel="1">
      <c r="A189" s="111" t="s">
        <v>7</v>
      </c>
      <c r="B189" s="112" t="s">
        <v>154</v>
      </c>
      <c r="C189" s="112" t="s">
        <v>190</v>
      </c>
      <c r="D189" s="108">
        <v>20</v>
      </c>
      <c r="E189" s="108">
        <v>43</v>
      </c>
      <c r="F189" s="109">
        <v>0</v>
      </c>
      <c r="G189" s="109">
        <v>0</v>
      </c>
      <c r="H189" s="110">
        <f t="shared" si="2"/>
        <v>0</v>
      </c>
    </row>
    <row r="190" spans="1:8" ht="56.25" outlineLevel="1">
      <c r="A190" s="111" t="s">
        <v>7</v>
      </c>
      <c r="B190" s="112" t="s">
        <v>154</v>
      </c>
      <c r="C190" s="112" t="s">
        <v>191</v>
      </c>
      <c r="D190" s="108">
        <v>20</v>
      </c>
      <c r="E190" s="108">
        <v>43</v>
      </c>
      <c r="F190" s="109">
        <v>0</v>
      </c>
      <c r="G190" s="109">
        <v>0</v>
      </c>
      <c r="H190" s="110">
        <f t="shared" si="2"/>
        <v>0</v>
      </c>
    </row>
    <row r="191" spans="1:8" ht="56.25" outlineLevel="1">
      <c r="A191" s="111" t="s">
        <v>7</v>
      </c>
      <c r="B191" s="112" t="s">
        <v>154</v>
      </c>
      <c r="C191" s="112" t="s">
        <v>192</v>
      </c>
      <c r="D191" s="108">
        <v>20</v>
      </c>
      <c r="E191" s="108">
        <v>43</v>
      </c>
      <c r="F191" s="109">
        <v>0</v>
      </c>
      <c r="G191" s="109">
        <v>0</v>
      </c>
      <c r="H191" s="110">
        <f t="shared" si="2"/>
        <v>0</v>
      </c>
    </row>
    <row r="192" spans="1:8" ht="56.25" outlineLevel="1">
      <c r="A192" s="111" t="s">
        <v>7</v>
      </c>
      <c r="B192" s="112" t="s">
        <v>154</v>
      </c>
      <c r="C192" s="112" t="s">
        <v>185</v>
      </c>
      <c r="D192" s="108">
        <v>20</v>
      </c>
      <c r="E192" s="108">
        <v>43</v>
      </c>
      <c r="F192" s="109">
        <v>0</v>
      </c>
      <c r="G192" s="109">
        <v>0</v>
      </c>
      <c r="H192" s="110">
        <f t="shared" si="2"/>
        <v>0</v>
      </c>
    </row>
    <row r="193" spans="1:11" ht="56.25" outlineLevel="1">
      <c r="A193" s="111" t="s">
        <v>7</v>
      </c>
      <c r="B193" s="112" t="s">
        <v>154</v>
      </c>
      <c r="C193" s="112" t="s">
        <v>193</v>
      </c>
      <c r="D193" s="108">
        <v>20</v>
      </c>
      <c r="E193" s="108">
        <v>43</v>
      </c>
      <c r="F193" s="109">
        <v>0</v>
      </c>
      <c r="G193" s="109">
        <v>0</v>
      </c>
      <c r="H193" s="110">
        <f t="shared" si="2"/>
        <v>0</v>
      </c>
    </row>
    <row r="194" spans="1:11" ht="56.25" outlineLevel="1">
      <c r="A194" s="111" t="s">
        <v>7</v>
      </c>
      <c r="B194" s="112" t="s">
        <v>154</v>
      </c>
      <c r="C194" s="112" t="s">
        <v>194</v>
      </c>
      <c r="D194" s="108">
        <v>20</v>
      </c>
      <c r="E194" s="108">
        <v>43</v>
      </c>
      <c r="F194" s="109">
        <v>0</v>
      </c>
      <c r="G194" s="109">
        <v>0</v>
      </c>
      <c r="H194" s="110">
        <f t="shared" si="2"/>
        <v>0</v>
      </c>
    </row>
    <row r="195" spans="1:11" ht="56.25" outlineLevel="1">
      <c r="A195" s="111" t="s">
        <v>7</v>
      </c>
      <c r="B195" s="112" t="s">
        <v>154</v>
      </c>
      <c r="C195" s="112" t="s">
        <v>195</v>
      </c>
      <c r="D195" s="108">
        <v>20</v>
      </c>
      <c r="E195" s="108">
        <v>43</v>
      </c>
      <c r="F195" s="109">
        <v>0</v>
      </c>
      <c r="G195" s="109">
        <v>0</v>
      </c>
      <c r="H195" s="110">
        <f t="shared" si="2"/>
        <v>0</v>
      </c>
    </row>
    <row r="196" spans="1:11" ht="56.25" outlineLevel="1">
      <c r="A196" s="111" t="s">
        <v>7</v>
      </c>
      <c r="B196" s="112" t="s">
        <v>154</v>
      </c>
      <c r="C196" s="112" t="s">
        <v>196</v>
      </c>
      <c r="D196" s="108">
        <v>20</v>
      </c>
      <c r="E196" s="108">
        <v>43</v>
      </c>
      <c r="F196" s="109">
        <v>0</v>
      </c>
      <c r="G196" s="109">
        <v>0</v>
      </c>
      <c r="H196" s="110">
        <f t="shared" si="2"/>
        <v>0</v>
      </c>
    </row>
    <row r="197" spans="1:11" ht="56.25" outlineLevel="1">
      <c r="A197" s="111" t="s">
        <v>7</v>
      </c>
      <c r="B197" s="112" t="s">
        <v>154</v>
      </c>
      <c r="C197" s="112" t="s">
        <v>197</v>
      </c>
      <c r="D197" s="108">
        <v>20</v>
      </c>
      <c r="E197" s="108">
        <v>43</v>
      </c>
      <c r="F197" s="109">
        <v>0</v>
      </c>
      <c r="G197" s="109">
        <v>0</v>
      </c>
      <c r="H197" s="110">
        <f t="shared" si="2"/>
        <v>0</v>
      </c>
    </row>
    <row r="198" spans="1:11" ht="56.25" outlineLevel="1">
      <c r="A198" s="111" t="s">
        <v>7</v>
      </c>
      <c r="B198" s="112" t="s">
        <v>154</v>
      </c>
      <c r="C198" s="112" t="s">
        <v>198</v>
      </c>
      <c r="D198" s="108">
        <v>20</v>
      </c>
      <c r="E198" s="108">
        <v>43</v>
      </c>
      <c r="F198" s="109">
        <v>0</v>
      </c>
      <c r="G198" s="109">
        <v>0</v>
      </c>
      <c r="H198" s="110">
        <f t="shared" si="2"/>
        <v>0</v>
      </c>
    </row>
    <row r="199" spans="1:11" ht="57" outlineLevel="1">
      <c r="A199" s="111" t="s">
        <v>7</v>
      </c>
      <c r="B199" s="112" t="s">
        <v>154</v>
      </c>
      <c r="C199" s="112" t="s">
        <v>199</v>
      </c>
      <c r="D199" s="108">
        <v>20</v>
      </c>
      <c r="E199" s="108">
        <v>43</v>
      </c>
      <c r="F199" s="109">
        <v>0</v>
      </c>
      <c r="G199" s="109">
        <v>0</v>
      </c>
      <c r="H199" s="110">
        <f t="shared" si="2"/>
        <v>0</v>
      </c>
      <c r="I199"/>
      <c r="J199"/>
    </row>
    <row r="200" spans="1:11" ht="56.25" outlineLevel="1">
      <c r="A200" s="111" t="s">
        <v>7</v>
      </c>
      <c r="B200" s="112" t="s">
        <v>154</v>
      </c>
      <c r="C200" s="112" t="s">
        <v>200</v>
      </c>
      <c r="D200" s="108">
        <v>20</v>
      </c>
      <c r="E200" s="108">
        <v>43</v>
      </c>
      <c r="F200" s="109">
        <v>0</v>
      </c>
      <c r="G200" s="109">
        <v>0</v>
      </c>
      <c r="H200" s="110">
        <f t="shared" si="2"/>
        <v>0</v>
      </c>
    </row>
    <row r="201" spans="1:11" ht="56.25" outlineLevel="1">
      <c r="A201" s="111" t="s">
        <v>7</v>
      </c>
      <c r="B201" s="112" t="s">
        <v>154</v>
      </c>
      <c r="C201" s="112" t="s">
        <v>201</v>
      </c>
      <c r="D201" s="108">
        <v>20</v>
      </c>
      <c r="E201" s="108">
        <v>43</v>
      </c>
      <c r="F201" s="109">
        <v>0</v>
      </c>
      <c r="G201" s="109">
        <v>0</v>
      </c>
      <c r="H201" s="110">
        <f t="shared" si="2"/>
        <v>0</v>
      </c>
    </row>
    <row r="202" spans="1:11" ht="56.25" outlineLevel="1">
      <c r="A202" s="111" t="s">
        <v>7</v>
      </c>
      <c r="B202" s="112" t="s">
        <v>154</v>
      </c>
      <c r="C202" s="112" t="s">
        <v>202</v>
      </c>
      <c r="D202" s="108">
        <v>20</v>
      </c>
      <c r="E202" s="108">
        <v>43</v>
      </c>
      <c r="F202" s="109">
        <v>0</v>
      </c>
      <c r="G202" s="109">
        <v>0</v>
      </c>
      <c r="H202" s="110">
        <f t="shared" si="2"/>
        <v>0</v>
      </c>
    </row>
    <row r="203" spans="1:11" ht="56.25" outlineLevel="1">
      <c r="A203" s="111" t="s">
        <v>7</v>
      </c>
      <c r="B203" s="112" t="s">
        <v>154</v>
      </c>
      <c r="C203" s="112" t="s">
        <v>203</v>
      </c>
      <c r="D203" s="108">
        <v>20</v>
      </c>
      <c r="E203" s="108">
        <v>43</v>
      </c>
      <c r="F203" s="109">
        <v>0</v>
      </c>
      <c r="G203" s="109">
        <v>0</v>
      </c>
      <c r="H203" s="110">
        <f t="shared" si="2"/>
        <v>0</v>
      </c>
    </row>
    <row r="204" spans="1:11" ht="56.25" outlineLevel="1">
      <c r="A204" s="111" t="s">
        <v>7</v>
      </c>
      <c r="B204" s="112" t="s">
        <v>154</v>
      </c>
      <c r="C204" s="112" t="s">
        <v>204</v>
      </c>
      <c r="D204" s="108">
        <v>20</v>
      </c>
      <c r="E204" s="108">
        <v>43</v>
      </c>
      <c r="F204" s="109">
        <v>0</v>
      </c>
      <c r="G204" s="109">
        <v>0</v>
      </c>
      <c r="H204" s="110">
        <f t="shared" si="2"/>
        <v>0</v>
      </c>
    </row>
    <row r="205" spans="1:11" ht="56.25" outlineLevel="1">
      <c r="A205" s="111" t="s">
        <v>7</v>
      </c>
      <c r="B205" s="112" t="s">
        <v>154</v>
      </c>
      <c r="C205" s="112" t="s">
        <v>205</v>
      </c>
      <c r="D205" s="108">
        <v>20</v>
      </c>
      <c r="E205" s="108">
        <v>43</v>
      </c>
      <c r="F205" s="109">
        <v>0</v>
      </c>
      <c r="G205" s="109">
        <v>0</v>
      </c>
      <c r="H205" s="110">
        <f t="shared" ref="H205:H268" si="3">F205*D205+E205*G205</f>
        <v>0</v>
      </c>
    </row>
    <row r="206" spans="1:11" ht="56.25" outlineLevel="1">
      <c r="A206" s="111" t="s">
        <v>7</v>
      </c>
      <c r="B206" s="112" t="s">
        <v>154</v>
      </c>
      <c r="C206" s="112" t="s">
        <v>206</v>
      </c>
      <c r="D206" s="108">
        <v>20</v>
      </c>
      <c r="E206" s="108">
        <v>43</v>
      </c>
      <c r="F206" s="109">
        <v>0</v>
      </c>
      <c r="G206" s="109">
        <v>0</v>
      </c>
      <c r="H206" s="110">
        <f t="shared" si="3"/>
        <v>0</v>
      </c>
    </row>
    <row r="207" spans="1:11" ht="57" outlineLevel="1">
      <c r="A207" s="111" t="s">
        <v>7</v>
      </c>
      <c r="B207" s="112" t="s">
        <v>154</v>
      </c>
      <c r="C207" s="112" t="s">
        <v>207</v>
      </c>
      <c r="D207" s="108">
        <v>20</v>
      </c>
      <c r="E207" s="108">
        <v>43</v>
      </c>
      <c r="F207" s="109">
        <v>0</v>
      </c>
      <c r="G207" s="109">
        <v>0</v>
      </c>
      <c r="H207" s="110">
        <f t="shared" si="3"/>
        <v>0</v>
      </c>
      <c r="K207"/>
    </row>
    <row r="208" spans="1:11" ht="56.25" customHeight="1" outlineLevel="1">
      <c r="A208" s="111"/>
      <c r="B208" s="112" t="s">
        <v>154</v>
      </c>
      <c r="C208" s="112" t="s">
        <v>267</v>
      </c>
      <c r="D208" s="108">
        <v>20</v>
      </c>
      <c r="E208" s="108">
        <v>43</v>
      </c>
      <c r="F208" s="109">
        <v>0</v>
      </c>
      <c r="G208" s="109">
        <v>0</v>
      </c>
      <c r="H208" s="110">
        <f t="shared" si="3"/>
        <v>0</v>
      </c>
      <c r="J208"/>
      <c r="K208"/>
    </row>
    <row r="209" spans="1:11" ht="56.25" customHeight="1" outlineLevel="1">
      <c r="A209" s="111"/>
      <c r="B209" s="112" t="s">
        <v>154</v>
      </c>
      <c r="C209" s="112" t="s">
        <v>268</v>
      </c>
      <c r="D209" s="108">
        <v>20</v>
      </c>
      <c r="E209" s="108">
        <v>43</v>
      </c>
      <c r="F209" s="109">
        <v>0</v>
      </c>
      <c r="G209" s="109">
        <v>0</v>
      </c>
      <c r="H209" s="110">
        <f t="shared" si="3"/>
        <v>0</v>
      </c>
    </row>
    <row r="210" spans="1:11" ht="56.25" outlineLevel="1">
      <c r="A210" s="111" t="s">
        <v>7</v>
      </c>
      <c r="B210" s="112" t="s">
        <v>154</v>
      </c>
      <c r="C210" s="112" t="s">
        <v>208</v>
      </c>
      <c r="D210" s="108">
        <v>20</v>
      </c>
      <c r="E210" s="108">
        <v>43</v>
      </c>
      <c r="F210" s="109">
        <v>0</v>
      </c>
      <c r="G210" s="109">
        <v>0</v>
      </c>
      <c r="H210" s="110">
        <f t="shared" si="3"/>
        <v>0</v>
      </c>
    </row>
    <row r="211" spans="1:11" s="3" customFormat="1">
      <c r="A211" s="155" t="s">
        <v>209</v>
      </c>
      <c r="B211" s="155"/>
      <c r="C211" s="155"/>
      <c r="D211" s="155"/>
      <c r="E211" s="155"/>
      <c r="F211" s="104" t="str">
        <f ca="1">IF(SUM(OFFSET($A$211,1,5):OFFSET($F$215,-1,0))=0,"",SUM(OFFSET($A$211,1,5):OFFSET($F$215,-1,0)))</f>
        <v/>
      </c>
      <c r="G211" s="104" t="str">
        <f ca="1">IF(SUM(OFFSET($A$211,1,6):OFFSET($G$215,-1,0))=0,"",SUM(OFFSET($A$211,1,6):OFFSET($G$215,-1,0)))</f>
        <v/>
      </c>
      <c r="H211" s="105" t="str">
        <f ca="1">IF(SUM(OFFSET($A$211,1,7):OFFSET($H$215,-1,0))=0,"",SUM(OFFSET($A$211,1,7):OFFSET($H$215,-1,0)))</f>
        <v/>
      </c>
    </row>
    <row r="212" spans="1:11" ht="57" outlineLevel="1">
      <c r="A212" s="111" t="s">
        <v>7</v>
      </c>
      <c r="B212" s="112" t="s">
        <v>209</v>
      </c>
      <c r="C212" s="112" t="s">
        <v>210</v>
      </c>
      <c r="D212" s="108">
        <v>25</v>
      </c>
      <c r="E212" s="108">
        <v>43</v>
      </c>
      <c r="F212" s="94">
        <v>0</v>
      </c>
      <c r="G212" s="94">
        <v>0</v>
      </c>
      <c r="H212" s="110">
        <f t="shared" si="3"/>
        <v>0</v>
      </c>
      <c r="K212"/>
    </row>
    <row r="213" spans="1:11" ht="57" outlineLevel="1">
      <c r="A213" s="111" t="s">
        <v>7</v>
      </c>
      <c r="B213" s="112" t="s">
        <v>209</v>
      </c>
      <c r="C213" s="112" t="s">
        <v>211</v>
      </c>
      <c r="D213" s="108">
        <v>25</v>
      </c>
      <c r="E213" s="108">
        <v>43</v>
      </c>
      <c r="F213" s="94">
        <v>0</v>
      </c>
      <c r="G213" s="94">
        <v>0</v>
      </c>
      <c r="H213" s="110">
        <f t="shared" si="3"/>
        <v>0</v>
      </c>
      <c r="K213"/>
    </row>
    <row r="214" spans="1:11" ht="56.25" outlineLevel="1">
      <c r="A214" s="111" t="s">
        <v>7</v>
      </c>
      <c r="B214" s="112" t="s">
        <v>209</v>
      </c>
      <c r="C214" s="112" t="s">
        <v>212</v>
      </c>
      <c r="D214" s="108">
        <v>25</v>
      </c>
      <c r="E214" s="108">
        <v>43</v>
      </c>
      <c r="F214" s="94">
        <v>0</v>
      </c>
      <c r="G214" s="94">
        <v>0</v>
      </c>
      <c r="H214" s="110">
        <f t="shared" si="3"/>
        <v>0</v>
      </c>
    </row>
    <row r="215" spans="1:11" s="3" customFormat="1">
      <c r="A215" s="155" t="s">
        <v>213</v>
      </c>
      <c r="B215" s="155"/>
      <c r="C215" s="155"/>
      <c r="D215" s="155"/>
      <c r="E215" s="155"/>
      <c r="F215" s="104" t="str">
        <f ca="1">IF(SUM(OFFSET($A$215,1,5):OFFSET($F$230,-1,0))=0,"",SUM(OFFSET($A$215,1,5):OFFSET($F$230,-1,0)))</f>
        <v/>
      </c>
      <c r="G215" s="104" t="str">
        <f ca="1">IF(SUM(OFFSET($A$215,1,6):OFFSET($G$230,-1,0))=0,"",SUM(OFFSET($A$215,1,6):OFFSET($G$230,-1,0)))</f>
        <v/>
      </c>
      <c r="H215" s="105" t="str">
        <f ca="1">IF(SUM(OFFSET($A$215,1,7):OFFSET($H$230,-1,0))=0,"",SUM(OFFSET($A$215,1,7):OFFSET($H$230,-1,0)))</f>
        <v/>
      </c>
    </row>
    <row r="216" spans="1:11" ht="56.25" outlineLevel="1">
      <c r="A216" s="111" t="s">
        <v>7</v>
      </c>
      <c r="B216" s="112" t="s">
        <v>213</v>
      </c>
      <c r="C216" s="112" t="s">
        <v>214</v>
      </c>
      <c r="D216" s="108">
        <v>20</v>
      </c>
      <c r="E216" s="108">
        <v>45</v>
      </c>
      <c r="F216" s="94">
        <v>0</v>
      </c>
      <c r="G216" s="94">
        <v>0</v>
      </c>
      <c r="H216" s="110">
        <f t="shared" si="3"/>
        <v>0</v>
      </c>
    </row>
    <row r="217" spans="1:11" ht="56.25" outlineLevel="1">
      <c r="A217" s="111" t="s">
        <v>7</v>
      </c>
      <c r="B217" s="112" t="s">
        <v>213</v>
      </c>
      <c r="C217" s="112" t="s">
        <v>215</v>
      </c>
      <c r="D217" s="108">
        <v>20</v>
      </c>
      <c r="E217" s="108">
        <v>45</v>
      </c>
      <c r="F217" s="94">
        <v>0</v>
      </c>
      <c r="G217" s="94">
        <v>0</v>
      </c>
      <c r="H217" s="110">
        <f t="shared" si="3"/>
        <v>0</v>
      </c>
    </row>
    <row r="218" spans="1:11" ht="56.25" outlineLevel="1">
      <c r="A218" s="111" t="s">
        <v>7</v>
      </c>
      <c r="B218" s="112" t="s">
        <v>213</v>
      </c>
      <c r="C218" s="112" t="s">
        <v>216</v>
      </c>
      <c r="D218" s="108">
        <v>20</v>
      </c>
      <c r="E218" s="108">
        <v>45</v>
      </c>
      <c r="F218" s="94">
        <v>0</v>
      </c>
      <c r="G218" s="94">
        <v>0</v>
      </c>
      <c r="H218" s="110">
        <f t="shared" si="3"/>
        <v>0</v>
      </c>
    </row>
    <row r="219" spans="1:11" ht="56.25" outlineLevel="1">
      <c r="A219" s="111" t="s">
        <v>7</v>
      </c>
      <c r="B219" s="112" t="s">
        <v>213</v>
      </c>
      <c r="C219" s="112" t="s">
        <v>217</v>
      </c>
      <c r="D219" s="108">
        <v>20</v>
      </c>
      <c r="E219" s="108">
        <v>45</v>
      </c>
      <c r="F219" s="94">
        <v>0</v>
      </c>
      <c r="G219" s="94">
        <v>0</v>
      </c>
      <c r="H219" s="110">
        <f t="shared" si="3"/>
        <v>0</v>
      </c>
    </row>
    <row r="220" spans="1:11" ht="56.25" outlineLevel="1">
      <c r="A220" s="111" t="s">
        <v>7</v>
      </c>
      <c r="B220" s="112" t="s">
        <v>213</v>
      </c>
      <c r="C220" s="112" t="s">
        <v>218</v>
      </c>
      <c r="D220" s="108">
        <v>20</v>
      </c>
      <c r="E220" s="108">
        <v>45</v>
      </c>
      <c r="F220" s="94">
        <v>0</v>
      </c>
      <c r="G220" s="94">
        <v>0</v>
      </c>
      <c r="H220" s="110">
        <f t="shared" si="3"/>
        <v>0</v>
      </c>
    </row>
    <row r="221" spans="1:11" ht="56.25" outlineLevel="1">
      <c r="A221" s="111" t="s">
        <v>7</v>
      </c>
      <c r="B221" s="112" t="s">
        <v>213</v>
      </c>
      <c r="C221" s="112" t="s">
        <v>219</v>
      </c>
      <c r="D221" s="108">
        <v>20</v>
      </c>
      <c r="E221" s="108">
        <v>45</v>
      </c>
      <c r="F221" s="94">
        <v>0</v>
      </c>
      <c r="G221" s="94">
        <v>0</v>
      </c>
      <c r="H221" s="110">
        <f t="shared" si="3"/>
        <v>0</v>
      </c>
    </row>
    <row r="222" spans="1:11" ht="56.25" outlineLevel="1">
      <c r="A222" s="111" t="s">
        <v>7</v>
      </c>
      <c r="B222" s="112" t="s">
        <v>213</v>
      </c>
      <c r="C222" s="112" t="s">
        <v>220</v>
      </c>
      <c r="D222" s="108">
        <v>20</v>
      </c>
      <c r="E222" s="108">
        <v>45</v>
      </c>
      <c r="F222" s="94">
        <v>0</v>
      </c>
      <c r="G222" s="94">
        <v>0</v>
      </c>
      <c r="H222" s="110">
        <f t="shared" si="3"/>
        <v>0</v>
      </c>
    </row>
    <row r="223" spans="1:11" ht="56.25" outlineLevel="1">
      <c r="A223" s="111" t="s">
        <v>7</v>
      </c>
      <c r="B223" s="112" t="s">
        <v>213</v>
      </c>
      <c r="C223" s="112" t="s">
        <v>221</v>
      </c>
      <c r="D223" s="108">
        <v>20</v>
      </c>
      <c r="E223" s="108">
        <v>45</v>
      </c>
      <c r="F223" s="94">
        <v>0</v>
      </c>
      <c r="G223" s="94">
        <v>0</v>
      </c>
      <c r="H223" s="110">
        <f t="shared" si="3"/>
        <v>0</v>
      </c>
    </row>
    <row r="224" spans="1:11" ht="56.25" outlineLevel="1">
      <c r="A224" s="111" t="s">
        <v>7</v>
      </c>
      <c r="B224" s="112" t="s">
        <v>213</v>
      </c>
      <c r="C224" s="112" t="s">
        <v>222</v>
      </c>
      <c r="D224" s="108">
        <v>20</v>
      </c>
      <c r="E224" s="108">
        <v>45</v>
      </c>
      <c r="F224" s="94">
        <v>0</v>
      </c>
      <c r="G224" s="94">
        <v>0</v>
      </c>
      <c r="H224" s="110">
        <f t="shared" si="3"/>
        <v>0</v>
      </c>
    </row>
    <row r="225" spans="1:12" ht="56.25" outlineLevel="1">
      <c r="A225" s="111" t="s">
        <v>7</v>
      </c>
      <c r="B225" s="112" t="s">
        <v>213</v>
      </c>
      <c r="C225" s="112" t="s">
        <v>223</v>
      </c>
      <c r="D225" s="108">
        <v>20</v>
      </c>
      <c r="E225" s="108">
        <v>45</v>
      </c>
      <c r="F225" s="94">
        <v>0</v>
      </c>
      <c r="G225" s="94">
        <v>0</v>
      </c>
      <c r="H225" s="110">
        <f t="shared" si="3"/>
        <v>0</v>
      </c>
    </row>
    <row r="226" spans="1:12" ht="56.25" outlineLevel="1">
      <c r="A226" s="111" t="s">
        <v>7</v>
      </c>
      <c r="B226" s="112" t="s">
        <v>213</v>
      </c>
      <c r="C226" s="112" t="s">
        <v>224</v>
      </c>
      <c r="D226" s="108">
        <v>20</v>
      </c>
      <c r="E226" s="108">
        <v>45</v>
      </c>
      <c r="F226" s="94">
        <v>0</v>
      </c>
      <c r="G226" s="94">
        <v>0</v>
      </c>
      <c r="H226" s="110">
        <f t="shared" si="3"/>
        <v>0</v>
      </c>
    </row>
    <row r="227" spans="1:12" ht="56.25" outlineLevel="1">
      <c r="A227" s="111" t="s">
        <v>7</v>
      </c>
      <c r="B227" s="112" t="s">
        <v>213</v>
      </c>
      <c r="C227" s="112" t="s">
        <v>225</v>
      </c>
      <c r="D227" s="108">
        <v>20</v>
      </c>
      <c r="E227" s="108">
        <v>45</v>
      </c>
      <c r="F227" s="94">
        <v>0</v>
      </c>
      <c r="G227" s="94">
        <v>0</v>
      </c>
      <c r="H227" s="110">
        <f t="shared" si="3"/>
        <v>0</v>
      </c>
    </row>
    <row r="228" spans="1:12" ht="57" outlineLevel="1">
      <c r="A228" s="111" t="s">
        <v>7</v>
      </c>
      <c r="B228" s="112" t="s">
        <v>213</v>
      </c>
      <c r="C228" s="112" t="s">
        <v>226</v>
      </c>
      <c r="D228" s="108">
        <v>20</v>
      </c>
      <c r="E228" s="108">
        <v>45</v>
      </c>
      <c r="F228" s="94">
        <v>0</v>
      </c>
      <c r="G228" s="94">
        <v>0</v>
      </c>
      <c r="H228" s="110">
        <f t="shared" si="3"/>
        <v>0</v>
      </c>
      <c r="J228"/>
    </row>
    <row r="229" spans="1:12" ht="57" outlineLevel="1">
      <c r="A229" s="111" t="s">
        <v>7</v>
      </c>
      <c r="B229" s="112" t="s">
        <v>213</v>
      </c>
      <c r="C229" s="112" t="s">
        <v>227</v>
      </c>
      <c r="D229" s="108">
        <v>20</v>
      </c>
      <c r="E229" s="108">
        <v>45</v>
      </c>
      <c r="F229" s="94">
        <v>0</v>
      </c>
      <c r="G229" s="94">
        <v>0</v>
      </c>
      <c r="H229" s="110">
        <f t="shared" si="3"/>
        <v>0</v>
      </c>
      <c r="K229"/>
    </row>
    <row r="230" spans="1:12" s="3" customFormat="1">
      <c r="A230" s="155" t="s">
        <v>228</v>
      </c>
      <c r="B230" s="155"/>
      <c r="C230" s="155"/>
      <c r="D230" s="155"/>
      <c r="E230" s="155"/>
      <c r="F230" s="104" t="str">
        <f ca="1">IF(SUM(OFFSET($A$230,1,5):OFFSET($F$239,-1,0))=0,"",SUM(OFFSET($A$230,1,5):OFFSET($F$239,-1,0)))</f>
        <v/>
      </c>
      <c r="G230" s="104" t="str">
        <f ca="1">IF(SUM(OFFSET($A$230,1,6):OFFSET($G$239,-1,0))=0,"",SUM(OFFSET($A$230,1,6):OFFSET($G$239,-1,0)))</f>
        <v/>
      </c>
      <c r="H230" s="105" t="str">
        <f ca="1">IF(SUM(OFFSET($A$230,1,7):OFFSET($H$239,-1,0))=0,"",SUM(OFFSET($A$230,1,7):OFFSET($H$239,-1,0)))</f>
        <v/>
      </c>
    </row>
    <row r="231" spans="1:12" ht="57" outlineLevel="1">
      <c r="A231" s="111" t="s">
        <v>7</v>
      </c>
      <c r="B231" s="112" t="s">
        <v>228</v>
      </c>
      <c r="C231" s="112" t="s">
        <v>229</v>
      </c>
      <c r="D231" s="108">
        <v>25</v>
      </c>
      <c r="E231" s="108">
        <v>45</v>
      </c>
      <c r="F231" s="94">
        <v>0</v>
      </c>
      <c r="G231" s="94">
        <v>0</v>
      </c>
      <c r="H231" s="110">
        <f t="shared" si="3"/>
        <v>0</v>
      </c>
      <c r="I231"/>
    </row>
    <row r="232" spans="1:12" ht="51" customHeight="1" outlineLevel="1">
      <c r="A232" s="117"/>
      <c r="B232" s="112" t="s">
        <v>228</v>
      </c>
      <c r="C232" s="112" t="s">
        <v>368</v>
      </c>
      <c r="D232" s="108">
        <v>25</v>
      </c>
      <c r="E232" s="108">
        <v>45</v>
      </c>
      <c r="F232" s="94">
        <v>0</v>
      </c>
      <c r="G232" s="94">
        <v>0</v>
      </c>
      <c r="H232" s="110">
        <f t="shared" si="3"/>
        <v>0</v>
      </c>
    </row>
    <row r="233" spans="1:12" ht="57" outlineLevel="1">
      <c r="A233" s="111" t="s">
        <v>7</v>
      </c>
      <c r="B233" s="112" t="s">
        <v>228</v>
      </c>
      <c r="C233" s="112" t="s">
        <v>230</v>
      </c>
      <c r="D233" s="108">
        <v>25</v>
      </c>
      <c r="E233" s="108">
        <v>45</v>
      </c>
      <c r="F233" s="94">
        <v>0</v>
      </c>
      <c r="G233" s="94">
        <v>0</v>
      </c>
      <c r="H233" s="110">
        <f t="shared" si="3"/>
        <v>0</v>
      </c>
      <c r="J233"/>
      <c r="K233"/>
    </row>
    <row r="234" spans="1:12" ht="57" outlineLevel="1">
      <c r="A234" s="111" t="s">
        <v>7</v>
      </c>
      <c r="B234" s="112" t="s">
        <v>228</v>
      </c>
      <c r="C234" s="112" t="s">
        <v>231</v>
      </c>
      <c r="D234" s="108">
        <v>25</v>
      </c>
      <c r="E234" s="108">
        <v>45</v>
      </c>
      <c r="F234" s="94">
        <v>0</v>
      </c>
      <c r="G234" s="94">
        <v>0</v>
      </c>
      <c r="H234" s="110">
        <f t="shared" si="3"/>
        <v>0</v>
      </c>
      <c r="J234"/>
      <c r="K234"/>
    </row>
    <row r="235" spans="1:12" ht="56.25" customHeight="1" outlineLevel="1">
      <c r="A235" s="111"/>
      <c r="B235" s="112" t="s">
        <v>228</v>
      </c>
      <c r="C235" s="112" t="s">
        <v>270</v>
      </c>
      <c r="D235" s="108">
        <v>25</v>
      </c>
      <c r="E235" s="108">
        <v>45</v>
      </c>
      <c r="F235" s="94">
        <v>0</v>
      </c>
      <c r="G235" s="94">
        <v>0</v>
      </c>
      <c r="H235" s="110">
        <f t="shared" si="3"/>
        <v>0</v>
      </c>
    </row>
    <row r="236" spans="1:12" ht="56.25" customHeight="1" outlineLevel="1">
      <c r="A236" s="111"/>
      <c r="B236" s="112" t="s">
        <v>228</v>
      </c>
      <c r="C236" s="112" t="s">
        <v>271</v>
      </c>
      <c r="D236" s="108">
        <v>25</v>
      </c>
      <c r="E236" s="108">
        <v>45</v>
      </c>
      <c r="F236" s="94">
        <v>0</v>
      </c>
      <c r="G236" s="94">
        <v>0</v>
      </c>
      <c r="H236" s="110">
        <f t="shared" si="3"/>
        <v>0</v>
      </c>
    </row>
    <row r="237" spans="1:12" ht="56.25" outlineLevel="1">
      <c r="A237" s="111" t="s">
        <v>7</v>
      </c>
      <c r="B237" s="112" t="s">
        <v>228</v>
      </c>
      <c r="C237" s="112" t="s">
        <v>232</v>
      </c>
      <c r="D237" s="108">
        <v>25</v>
      </c>
      <c r="E237" s="108">
        <v>45</v>
      </c>
      <c r="F237" s="94">
        <v>0</v>
      </c>
      <c r="G237" s="94">
        <v>0</v>
      </c>
      <c r="H237" s="110">
        <f t="shared" si="3"/>
        <v>0</v>
      </c>
      <c r="I237" s="92" t="s">
        <v>364</v>
      </c>
      <c r="J237" s="92"/>
      <c r="K237" s="92"/>
      <c r="L237" s="91"/>
    </row>
    <row r="238" spans="1:12" ht="56.25" outlineLevel="1">
      <c r="A238" s="111" t="s">
        <v>7</v>
      </c>
      <c r="B238" s="112" t="s">
        <v>228</v>
      </c>
      <c r="C238" s="112" t="s">
        <v>233</v>
      </c>
      <c r="D238" s="108">
        <v>25</v>
      </c>
      <c r="E238" s="108">
        <v>45</v>
      </c>
      <c r="F238" s="94">
        <v>0</v>
      </c>
      <c r="G238" s="94">
        <v>0</v>
      </c>
      <c r="H238" s="110">
        <f t="shared" si="3"/>
        <v>0</v>
      </c>
      <c r="I238" s="92" t="s">
        <v>364</v>
      </c>
      <c r="J238" s="92"/>
      <c r="K238" s="92"/>
      <c r="L238" s="91"/>
    </row>
    <row r="239" spans="1:12" s="3" customFormat="1">
      <c r="A239" s="155" t="s">
        <v>234</v>
      </c>
      <c r="B239" s="155"/>
      <c r="C239" s="155"/>
      <c r="D239" s="155"/>
      <c r="E239" s="155"/>
      <c r="F239" s="104" t="str">
        <f ca="1">IF(SUM(OFFSET($A$239,1,5):OFFSET($F$242,-1,0))=0,"",SUM(OFFSET($A$239,1,5):OFFSET($F$242,-1,0)))</f>
        <v/>
      </c>
      <c r="G239" s="104" t="str">
        <f ca="1">IF(SUM(OFFSET($A$239,1,6):OFFSET($G$242,-1,0))=0,"",SUM(OFFSET($A$239,1,6):OFFSET($G$242,-1,0)))</f>
        <v/>
      </c>
      <c r="H239" s="105" t="str">
        <f ca="1">IF(SUM(OFFSET($A$239,1,7):OFFSET($H$242,-1,0))=0,"",SUM(OFFSET($A$239,1,7):OFFSET($H$242,-1,0)))</f>
        <v/>
      </c>
    </row>
    <row r="240" spans="1:12" ht="57" outlineLevel="1">
      <c r="A240" s="111" t="s">
        <v>7</v>
      </c>
      <c r="B240" s="112" t="s">
        <v>234</v>
      </c>
      <c r="C240" s="112" t="s">
        <v>235</v>
      </c>
      <c r="D240" s="108">
        <v>30</v>
      </c>
      <c r="E240" s="108">
        <v>0</v>
      </c>
      <c r="F240" s="94">
        <v>0</v>
      </c>
      <c r="G240" s="94">
        <v>0</v>
      </c>
      <c r="H240" s="110">
        <f t="shared" si="3"/>
        <v>0</v>
      </c>
      <c r="I240" s="93" t="s">
        <v>366</v>
      </c>
      <c r="J240" s="93"/>
      <c r="K240" s="93"/>
    </row>
    <row r="241" spans="1:11" ht="57" outlineLevel="1">
      <c r="A241" s="111" t="s">
        <v>7</v>
      </c>
      <c r="B241" s="112" t="s">
        <v>234</v>
      </c>
      <c r="C241" s="112" t="s">
        <v>236</v>
      </c>
      <c r="D241" s="108">
        <v>30</v>
      </c>
      <c r="E241" s="108">
        <v>0</v>
      </c>
      <c r="F241" s="94">
        <v>0</v>
      </c>
      <c r="G241" s="94">
        <v>0</v>
      </c>
      <c r="H241" s="110">
        <f t="shared" si="3"/>
        <v>0</v>
      </c>
      <c r="I241" s="93" t="s">
        <v>366</v>
      </c>
      <c r="J241" s="93"/>
      <c r="K241" s="93"/>
    </row>
    <row r="242" spans="1:11" s="3" customFormat="1">
      <c r="A242" s="155" t="s">
        <v>237</v>
      </c>
      <c r="B242" s="155"/>
      <c r="C242" s="155"/>
      <c r="D242" s="155"/>
      <c r="E242" s="155"/>
      <c r="F242" s="104" t="str">
        <f ca="1">IF(SUM(OFFSET($A$242,1,5):OFFSET($F$249,-1,0))=0,"",SUM(OFFSET($A$242,1,5):OFFSET($F$249,-1,0)))</f>
        <v/>
      </c>
      <c r="G242" s="104" t="str">
        <f ca="1">IF(SUM(OFFSET($A$242,1,6):OFFSET($G$249,-1,0))=0,"",SUM(OFFSET($A$242,1,6):OFFSET($G$249,-1,0)))</f>
        <v/>
      </c>
      <c r="H242" s="105" t="str">
        <f ca="1">IF(SUM(OFFSET($A$242,1,7):OFFSET($H$249,-1,0))=0,"",SUM(OFFSET($A$242,1,7):OFFSET($H$249,-1,0)))</f>
        <v/>
      </c>
    </row>
    <row r="243" spans="1:11" ht="56.25" outlineLevel="1">
      <c r="A243" s="111" t="s">
        <v>7</v>
      </c>
      <c r="B243" s="112" t="s">
        <v>237</v>
      </c>
      <c r="C243" s="112" t="s">
        <v>238</v>
      </c>
      <c r="D243" s="108">
        <v>30</v>
      </c>
      <c r="E243" s="108">
        <v>45</v>
      </c>
      <c r="F243" s="94">
        <v>0</v>
      </c>
      <c r="G243" s="94">
        <v>0</v>
      </c>
      <c r="H243" s="110">
        <f t="shared" si="3"/>
        <v>0</v>
      </c>
    </row>
    <row r="244" spans="1:11" ht="56.25" outlineLevel="1">
      <c r="A244" s="111" t="s">
        <v>7</v>
      </c>
      <c r="B244" s="112" t="s">
        <v>237</v>
      </c>
      <c r="C244" s="112" t="s">
        <v>239</v>
      </c>
      <c r="D244" s="108">
        <v>30</v>
      </c>
      <c r="E244" s="108">
        <v>45</v>
      </c>
      <c r="F244" s="94">
        <v>0</v>
      </c>
      <c r="G244" s="94">
        <v>0</v>
      </c>
      <c r="H244" s="110">
        <f t="shared" si="3"/>
        <v>0</v>
      </c>
    </row>
    <row r="245" spans="1:11" ht="56.25" outlineLevel="1">
      <c r="A245" s="111" t="s">
        <v>7</v>
      </c>
      <c r="B245" s="112" t="s">
        <v>237</v>
      </c>
      <c r="C245" s="112" t="s">
        <v>240</v>
      </c>
      <c r="D245" s="108">
        <v>30</v>
      </c>
      <c r="E245" s="108">
        <v>45</v>
      </c>
      <c r="F245" s="94">
        <v>0</v>
      </c>
      <c r="G245" s="94">
        <v>0</v>
      </c>
      <c r="H245" s="110">
        <f t="shared" si="3"/>
        <v>0</v>
      </c>
    </row>
    <row r="246" spans="1:11" ht="56.25" outlineLevel="1">
      <c r="A246" s="111" t="s">
        <v>7</v>
      </c>
      <c r="B246" s="112" t="s">
        <v>237</v>
      </c>
      <c r="C246" s="112" t="s">
        <v>241</v>
      </c>
      <c r="D246" s="108">
        <v>30</v>
      </c>
      <c r="E246" s="108">
        <v>45</v>
      </c>
      <c r="F246" s="94">
        <v>0</v>
      </c>
      <c r="G246" s="94">
        <v>0</v>
      </c>
      <c r="H246" s="110">
        <f t="shared" si="3"/>
        <v>0</v>
      </c>
    </row>
    <row r="247" spans="1:11" ht="56.25" outlineLevel="1">
      <c r="A247" s="111" t="s">
        <v>7</v>
      </c>
      <c r="B247" s="112" t="s">
        <v>237</v>
      </c>
      <c r="C247" s="112" t="s">
        <v>242</v>
      </c>
      <c r="D247" s="108">
        <v>30</v>
      </c>
      <c r="E247" s="108">
        <v>45</v>
      </c>
      <c r="F247" s="94">
        <v>0</v>
      </c>
      <c r="G247" s="94">
        <v>0</v>
      </c>
      <c r="H247" s="110">
        <f t="shared" si="3"/>
        <v>0</v>
      </c>
    </row>
    <row r="248" spans="1:11" ht="56.25" outlineLevel="1">
      <c r="A248" s="111" t="s">
        <v>7</v>
      </c>
      <c r="B248" s="112" t="s">
        <v>237</v>
      </c>
      <c r="C248" s="112" t="s">
        <v>243</v>
      </c>
      <c r="D248" s="108">
        <v>30</v>
      </c>
      <c r="E248" s="108">
        <v>45</v>
      </c>
      <c r="F248" s="94">
        <v>0</v>
      </c>
      <c r="G248" s="94">
        <v>0</v>
      </c>
      <c r="H248" s="110">
        <f t="shared" si="3"/>
        <v>0</v>
      </c>
    </row>
    <row r="249" spans="1:11" s="3" customFormat="1">
      <c r="A249" s="155" t="s">
        <v>244</v>
      </c>
      <c r="B249" s="155"/>
      <c r="C249" s="155"/>
      <c r="D249" s="155"/>
      <c r="E249" s="155"/>
      <c r="F249" s="104" t="str">
        <f ca="1">IF(SUM(OFFSET($A$249,1,5):OFFSET($F$255,-1,0))=0,"",SUM(OFFSET($A$249,1,5):OFFSET($F$255,-1,0)))</f>
        <v/>
      </c>
      <c r="G249" s="104" t="str">
        <f ca="1">IF(SUM(OFFSET($A$249,1,6):OFFSET($G$255,-1,0))=0,"",SUM(OFFSET($A$249,1,6):OFFSET($G$255,-1,0)))</f>
        <v/>
      </c>
      <c r="H249" s="105" t="str">
        <f ca="1">IF(SUM(OFFSET($A$249,1,7):OFFSET($H$255,-1,0))=0,"",SUM(OFFSET($A$249,1,7):OFFSET($H$255,-1,0)))</f>
        <v/>
      </c>
    </row>
    <row r="250" spans="1:11" ht="56.25" outlineLevel="1">
      <c r="A250" s="111" t="s">
        <v>7</v>
      </c>
      <c r="B250" s="112" t="s">
        <v>244</v>
      </c>
      <c r="C250" s="112" t="s">
        <v>245</v>
      </c>
      <c r="D250" s="108">
        <v>30</v>
      </c>
      <c r="E250" s="108">
        <v>45</v>
      </c>
      <c r="F250" s="94">
        <v>0</v>
      </c>
      <c r="G250" s="94">
        <v>0</v>
      </c>
      <c r="H250" s="110">
        <f t="shared" si="3"/>
        <v>0</v>
      </c>
    </row>
    <row r="251" spans="1:11" ht="56.25" outlineLevel="1">
      <c r="A251" s="111" t="s">
        <v>7</v>
      </c>
      <c r="B251" s="112" t="s">
        <v>244</v>
      </c>
      <c r="C251" s="112" t="s">
        <v>246</v>
      </c>
      <c r="D251" s="108">
        <v>30</v>
      </c>
      <c r="E251" s="108">
        <v>45</v>
      </c>
      <c r="F251" s="94">
        <v>0</v>
      </c>
      <c r="G251" s="94">
        <v>0</v>
      </c>
      <c r="H251" s="110">
        <f t="shared" si="3"/>
        <v>0</v>
      </c>
    </row>
    <row r="252" spans="1:11" ht="56.25" outlineLevel="1">
      <c r="A252" s="111" t="s">
        <v>7</v>
      </c>
      <c r="B252" s="112" t="s">
        <v>244</v>
      </c>
      <c r="C252" s="112" t="s">
        <v>247</v>
      </c>
      <c r="D252" s="108">
        <v>30</v>
      </c>
      <c r="E252" s="108">
        <v>45</v>
      </c>
      <c r="F252" s="94">
        <v>0</v>
      </c>
      <c r="G252" s="94">
        <v>0</v>
      </c>
      <c r="H252" s="110">
        <f t="shared" si="3"/>
        <v>0</v>
      </c>
    </row>
    <row r="253" spans="1:11" ht="56.25" outlineLevel="1">
      <c r="A253" s="111" t="s">
        <v>7</v>
      </c>
      <c r="B253" s="112" t="s">
        <v>244</v>
      </c>
      <c r="C253" s="112" t="s">
        <v>248</v>
      </c>
      <c r="D253" s="108">
        <v>30</v>
      </c>
      <c r="E253" s="108">
        <v>45</v>
      </c>
      <c r="F253" s="94">
        <v>0</v>
      </c>
      <c r="G253" s="94">
        <v>0</v>
      </c>
      <c r="H253" s="110">
        <f t="shared" si="3"/>
        <v>0</v>
      </c>
    </row>
    <row r="254" spans="1:11" ht="56.25" outlineLevel="1">
      <c r="A254" s="111" t="s">
        <v>7</v>
      </c>
      <c r="B254" s="112" t="s">
        <v>244</v>
      </c>
      <c r="C254" s="112" t="s">
        <v>249</v>
      </c>
      <c r="D254" s="108">
        <v>30</v>
      </c>
      <c r="E254" s="108">
        <v>45</v>
      </c>
      <c r="F254" s="94">
        <v>0</v>
      </c>
      <c r="G254" s="94">
        <v>0</v>
      </c>
      <c r="H254" s="110">
        <f t="shared" si="3"/>
        <v>0</v>
      </c>
    </row>
    <row r="255" spans="1:11" s="3" customFormat="1">
      <c r="A255" s="155" t="s">
        <v>250</v>
      </c>
      <c r="B255" s="155"/>
      <c r="C255" s="155"/>
      <c r="D255" s="155"/>
      <c r="E255" s="155"/>
      <c r="F255" s="104" t="str">
        <f ca="1">IF(SUM(OFFSET($A$255,1,5):OFFSET($F$258,-1,0))=0,"",SUM(OFFSET($A$255,1,5):OFFSET($F$258,-1,0)))</f>
        <v/>
      </c>
      <c r="G255" s="104" t="str">
        <f ca="1">IF(SUM(OFFSET($A$255,1,6):OFFSET($G$258,-1,0))=0,"",SUM(OFFSET($A$255,1,6):OFFSET($G$258,-1,0)))</f>
        <v/>
      </c>
      <c r="H255" s="105" t="str">
        <f ca="1">IF(SUM(OFFSET($A$255,1,7):OFFSET($H$258,-1,0))=0,"",SUM(OFFSET($A$255,1,7):OFFSET($H$258,-1,0)))</f>
        <v/>
      </c>
    </row>
    <row r="256" spans="1:11" ht="56.25" outlineLevel="1">
      <c r="A256" s="111" t="s">
        <v>7</v>
      </c>
      <c r="B256" s="112" t="s">
        <v>250</v>
      </c>
      <c r="C256" s="112" t="s">
        <v>251</v>
      </c>
      <c r="D256" s="108">
        <v>20</v>
      </c>
      <c r="E256" s="108">
        <v>43</v>
      </c>
      <c r="F256" s="94">
        <v>0</v>
      </c>
      <c r="G256" s="94">
        <v>0</v>
      </c>
      <c r="H256" s="110">
        <f t="shared" si="3"/>
        <v>0</v>
      </c>
    </row>
    <row r="257" spans="1:11" ht="56.25" outlineLevel="1">
      <c r="A257" s="111" t="s">
        <v>7</v>
      </c>
      <c r="B257" s="112" t="s">
        <v>250</v>
      </c>
      <c r="C257" s="112" t="s">
        <v>252</v>
      </c>
      <c r="D257" s="108">
        <v>20</v>
      </c>
      <c r="E257" s="108">
        <v>43</v>
      </c>
      <c r="F257" s="94">
        <v>0</v>
      </c>
      <c r="G257" s="94">
        <v>0</v>
      </c>
      <c r="H257" s="110">
        <f t="shared" si="3"/>
        <v>0</v>
      </c>
    </row>
    <row r="258" spans="1:11" s="3" customFormat="1" ht="10.9" customHeight="1" collapsed="1">
      <c r="A258" s="155" t="s">
        <v>253</v>
      </c>
      <c r="B258" s="155"/>
      <c r="C258" s="155"/>
      <c r="D258" s="155"/>
      <c r="E258" s="155"/>
      <c r="F258" s="104" t="str">
        <f ca="1">IF(SUM(OFFSET($A$258,1,5):OFFSET($F$260,-1,0))=0,"",SUM(OFFSET($A$258,1,5):OFFSET($F$260,-1,0)))</f>
        <v/>
      </c>
      <c r="G258" s="104" t="str">
        <f ca="1">IF(SUM(OFFSET($A$258,1,6):OFFSET($G$260,-1,0))=0,"",SUM(OFFSET($A$258,1,6):OFFSET($G$260,-1,0)))</f>
        <v/>
      </c>
      <c r="H258" s="105" t="str">
        <f ca="1">IF(SUM(OFFSET($A$258,1,7):OFFSET($H$260,-1,0))=0,"",SUM(OFFSET($A$258,1,7):OFFSET($H$260,-1,0)))</f>
        <v/>
      </c>
    </row>
    <row r="259" spans="1:11" ht="57.75" customHeight="1">
      <c r="A259" s="117"/>
      <c r="B259" s="112" t="s">
        <v>253</v>
      </c>
      <c r="C259" s="112" t="s">
        <v>254</v>
      </c>
      <c r="D259" s="108">
        <v>30</v>
      </c>
      <c r="E259" s="108">
        <v>43</v>
      </c>
      <c r="F259" s="94">
        <v>0</v>
      </c>
      <c r="G259" s="94">
        <v>0</v>
      </c>
      <c r="H259" s="110">
        <f t="shared" si="3"/>
        <v>0</v>
      </c>
    </row>
    <row r="260" spans="1:11" s="3" customFormat="1" ht="10.9" customHeight="1" collapsed="1">
      <c r="A260" s="155" t="s">
        <v>255</v>
      </c>
      <c r="B260" s="155"/>
      <c r="C260" s="155"/>
      <c r="D260" s="155"/>
      <c r="E260" s="155"/>
      <c r="F260" s="104" t="str">
        <f ca="1">IF(SUM(OFFSET($A$260,1,5):OFFSET($F$262,-1,0))=0,"",SUM(OFFSET($A$260,1,5):OFFSET($F$262,-1,0)))</f>
        <v/>
      </c>
      <c r="G260" s="104" t="str">
        <f ca="1">IF(SUM(OFFSET($A$260,1,6):OFFSET($G$262,-1,0))=0,"",SUM(OFFSET($A$260,1,6):OFFSET($G$262,-1,0)))</f>
        <v/>
      </c>
      <c r="H260" s="105" t="str">
        <f ca="1">IF(SUM(OFFSET($A$260,1,7):OFFSET($H$262,-1,0))=0,"",SUM(OFFSET($A$260,1,7):OFFSET($H$262,-1,0)))</f>
        <v/>
      </c>
    </row>
    <row r="261" spans="1:11" ht="17.45" customHeight="1">
      <c r="A261" s="111"/>
      <c r="B261" s="112" t="s">
        <v>255</v>
      </c>
      <c r="C261" s="112" t="s">
        <v>256</v>
      </c>
      <c r="D261" s="108">
        <v>30</v>
      </c>
      <c r="E261" s="108">
        <v>43</v>
      </c>
      <c r="F261" s="94">
        <v>0</v>
      </c>
      <c r="G261" s="94">
        <v>0</v>
      </c>
      <c r="H261" s="110">
        <f t="shared" si="3"/>
        <v>0</v>
      </c>
    </row>
    <row r="262" spans="1:11" ht="10.9" customHeight="1">
      <c r="A262" s="118" t="s">
        <v>385</v>
      </c>
      <c r="B262" s="119"/>
      <c r="C262" s="119"/>
      <c r="D262" s="119"/>
      <c r="E262" s="119"/>
      <c r="F262" s="104" t="str">
        <f ca="1">IF(SUM(OFFSET($A$262,1,5):OFFSET($F$278,-1,0))=0,"",SUM(OFFSET($A$262,1,5):OFFSET($F$278,-1,0)))</f>
        <v/>
      </c>
      <c r="G262" s="104" t="str">
        <f ca="1">IF(SUM(OFFSET($A$262,1,6):OFFSET($G$278,-1,0))=0,"",SUM(OFFSET($A$262,1,6):OFFSET($G$278,-1,0)))</f>
        <v/>
      </c>
      <c r="H262" s="105" t="str">
        <f ca="1">IF(SUM(OFFSET($A$262,1,7):OFFSET($H$279,-1,0))=0,"",SUM(OFFSET($A$262,1,7):OFFSET($H$279,-1,0)))</f>
        <v/>
      </c>
    </row>
    <row r="263" spans="1:11" ht="60" customHeight="1">
      <c r="A263" s="111"/>
      <c r="B263" s="120" t="s">
        <v>385</v>
      </c>
      <c r="C263" s="120" t="s">
        <v>369</v>
      </c>
      <c r="D263" s="121">
        <v>20</v>
      </c>
      <c r="E263" s="121">
        <v>40</v>
      </c>
      <c r="F263" s="94">
        <v>0</v>
      </c>
      <c r="G263" s="94">
        <v>0</v>
      </c>
      <c r="H263" s="110">
        <f t="shared" si="3"/>
        <v>0</v>
      </c>
    </row>
    <row r="264" spans="1:11" ht="60" customHeight="1">
      <c r="A264" s="111"/>
      <c r="B264" s="120" t="s">
        <v>385</v>
      </c>
      <c r="C264" s="120" t="s">
        <v>370</v>
      </c>
      <c r="D264" s="121">
        <v>20</v>
      </c>
      <c r="E264" s="121">
        <v>40</v>
      </c>
      <c r="F264" s="94">
        <v>0</v>
      </c>
      <c r="G264" s="94">
        <v>0</v>
      </c>
      <c r="H264" s="110">
        <f t="shared" si="3"/>
        <v>0</v>
      </c>
    </row>
    <row r="265" spans="1:11" ht="60" customHeight="1">
      <c r="A265" s="111"/>
      <c r="B265" s="120" t="s">
        <v>385</v>
      </c>
      <c r="C265" s="120" t="s">
        <v>371</v>
      </c>
      <c r="D265" s="121">
        <v>20</v>
      </c>
      <c r="E265" s="121">
        <v>40</v>
      </c>
      <c r="F265" s="94">
        <v>0</v>
      </c>
      <c r="G265" s="94">
        <v>0</v>
      </c>
      <c r="H265" s="110">
        <f t="shared" si="3"/>
        <v>0</v>
      </c>
    </row>
    <row r="266" spans="1:11" ht="60" customHeight="1">
      <c r="A266" s="111"/>
      <c r="B266" s="120" t="s">
        <v>385</v>
      </c>
      <c r="C266" s="120" t="s">
        <v>372</v>
      </c>
      <c r="D266" s="121">
        <v>20</v>
      </c>
      <c r="E266" s="121">
        <v>40</v>
      </c>
      <c r="F266" s="94">
        <v>0</v>
      </c>
      <c r="G266" s="94">
        <v>0</v>
      </c>
      <c r="H266" s="110">
        <f t="shared" si="3"/>
        <v>0</v>
      </c>
    </row>
    <row r="267" spans="1:11" ht="60" customHeight="1">
      <c r="A267" s="111"/>
      <c r="B267" s="120" t="s">
        <v>385</v>
      </c>
      <c r="C267" s="120" t="s">
        <v>373</v>
      </c>
      <c r="D267" s="121">
        <v>20</v>
      </c>
      <c r="E267" s="121">
        <v>40</v>
      </c>
      <c r="F267" s="94">
        <v>0</v>
      </c>
      <c r="G267" s="94">
        <v>0</v>
      </c>
      <c r="H267" s="110">
        <f t="shared" si="3"/>
        <v>0</v>
      </c>
      <c r="K267" s="1">
        <f>F267*D267+G267*E267</f>
        <v>0</v>
      </c>
    </row>
    <row r="268" spans="1:11" ht="60" customHeight="1">
      <c r="A268" s="111"/>
      <c r="B268" s="120" t="s">
        <v>385</v>
      </c>
      <c r="C268" s="120" t="s">
        <v>374</v>
      </c>
      <c r="D268" s="121">
        <v>20</v>
      </c>
      <c r="E268" s="121">
        <v>40</v>
      </c>
      <c r="F268" s="94">
        <v>0</v>
      </c>
      <c r="G268" s="94">
        <v>0</v>
      </c>
      <c r="H268" s="110">
        <f t="shared" si="3"/>
        <v>0</v>
      </c>
    </row>
    <row r="269" spans="1:11" ht="60" customHeight="1">
      <c r="A269" s="111"/>
      <c r="B269" s="120" t="s">
        <v>385</v>
      </c>
      <c r="C269" s="120" t="s">
        <v>375</v>
      </c>
      <c r="D269" s="121">
        <v>20</v>
      </c>
      <c r="E269" s="121">
        <v>40</v>
      </c>
      <c r="F269" s="94">
        <v>0</v>
      </c>
      <c r="G269" s="94">
        <v>0</v>
      </c>
      <c r="H269" s="110">
        <f t="shared" ref="H269:H281" si="4">F269*D269+E269*G269</f>
        <v>0</v>
      </c>
    </row>
    <row r="270" spans="1:11" ht="60" customHeight="1">
      <c r="A270" s="111"/>
      <c r="B270" s="120" t="s">
        <v>385</v>
      </c>
      <c r="C270" s="120" t="s">
        <v>376</v>
      </c>
      <c r="D270" s="121">
        <v>20</v>
      </c>
      <c r="E270" s="121">
        <v>40</v>
      </c>
      <c r="F270" s="94">
        <v>0</v>
      </c>
      <c r="G270" s="94">
        <v>0</v>
      </c>
      <c r="H270" s="110">
        <f t="shared" si="4"/>
        <v>0</v>
      </c>
    </row>
    <row r="271" spans="1:11" ht="60" customHeight="1">
      <c r="A271" s="111"/>
      <c r="B271" s="120" t="s">
        <v>385</v>
      </c>
      <c r="C271" s="120" t="s">
        <v>377</v>
      </c>
      <c r="D271" s="121">
        <v>20</v>
      </c>
      <c r="E271" s="121">
        <v>40</v>
      </c>
      <c r="F271" s="94">
        <v>0</v>
      </c>
      <c r="G271" s="94">
        <v>0</v>
      </c>
      <c r="H271" s="110">
        <f t="shared" si="4"/>
        <v>0</v>
      </c>
    </row>
    <row r="272" spans="1:11" ht="60" customHeight="1">
      <c r="A272" s="111"/>
      <c r="B272" s="120" t="s">
        <v>385</v>
      </c>
      <c r="C272" s="120" t="s">
        <v>378</v>
      </c>
      <c r="D272" s="121">
        <v>20</v>
      </c>
      <c r="E272" s="121">
        <v>40</v>
      </c>
      <c r="F272" s="94">
        <v>0</v>
      </c>
      <c r="G272" s="94">
        <v>0</v>
      </c>
      <c r="H272" s="110">
        <f t="shared" si="4"/>
        <v>0</v>
      </c>
    </row>
    <row r="273" spans="1:11" ht="60" customHeight="1">
      <c r="A273" s="111"/>
      <c r="B273" s="120" t="s">
        <v>385</v>
      </c>
      <c r="C273" s="120" t="s">
        <v>379</v>
      </c>
      <c r="D273" s="121">
        <v>20</v>
      </c>
      <c r="E273" s="121">
        <v>40</v>
      </c>
      <c r="F273" s="94">
        <v>0</v>
      </c>
      <c r="G273" s="94">
        <v>0</v>
      </c>
      <c r="H273" s="110">
        <f t="shared" si="4"/>
        <v>0</v>
      </c>
    </row>
    <row r="274" spans="1:11" ht="60" customHeight="1">
      <c r="A274" s="111"/>
      <c r="B274" s="120" t="s">
        <v>385</v>
      </c>
      <c r="C274" s="120" t="s">
        <v>380</v>
      </c>
      <c r="D274" s="121">
        <v>20</v>
      </c>
      <c r="E274" s="121">
        <v>40</v>
      </c>
      <c r="F274" s="94">
        <v>0</v>
      </c>
      <c r="G274" s="94">
        <v>0</v>
      </c>
      <c r="H274" s="110">
        <f t="shared" si="4"/>
        <v>0</v>
      </c>
    </row>
    <row r="275" spans="1:11" ht="60" customHeight="1">
      <c r="A275" s="111"/>
      <c r="B275" s="120" t="s">
        <v>385</v>
      </c>
      <c r="C275" s="120" t="s">
        <v>381</v>
      </c>
      <c r="D275" s="121">
        <v>20</v>
      </c>
      <c r="E275" s="121">
        <v>40</v>
      </c>
      <c r="F275" s="94">
        <v>0</v>
      </c>
      <c r="G275" s="94">
        <v>0</v>
      </c>
      <c r="H275" s="110">
        <f t="shared" si="4"/>
        <v>0</v>
      </c>
    </row>
    <row r="276" spans="1:11" ht="60" customHeight="1">
      <c r="A276" s="111"/>
      <c r="B276" s="120" t="s">
        <v>385</v>
      </c>
      <c r="C276" s="120" t="s">
        <v>382</v>
      </c>
      <c r="D276" s="121">
        <v>20</v>
      </c>
      <c r="E276" s="121">
        <v>40</v>
      </c>
      <c r="F276" s="94">
        <v>0</v>
      </c>
      <c r="G276" s="94">
        <v>0</v>
      </c>
      <c r="H276" s="110">
        <f t="shared" si="4"/>
        <v>0</v>
      </c>
    </row>
    <row r="277" spans="1:11" ht="60" customHeight="1">
      <c r="A277" s="111"/>
      <c r="B277" s="120" t="s">
        <v>385</v>
      </c>
      <c r="C277" s="120" t="s">
        <v>383</v>
      </c>
      <c r="D277" s="121">
        <v>20</v>
      </c>
      <c r="E277" s="121">
        <v>40</v>
      </c>
      <c r="F277" s="94">
        <v>0</v>
      </c>
      <c r="G277" s="94">
        <v>0</v>
      </c>
      <c r="H277" s="110">
        <f t="shared" si="4"/>
        <v>0</v>
      </c>
    </row>
    <row r="278" spans="1:11" ht="60" customHeight="1">
      <c r="A278" s="111"/>
      <c r="B278" s="120" t="s">
        <v>385</v>
      </c>
      <c r="C278" s="120" t="s">
        <v>384</v>
      </c>
      <c r="D278" s="121">
        <v>20</v>
      </c>
      <c r="E278" s="121">
        <v>40</v>
      </c>
      <c r="F278" s="94">
        <v>0</v>
      </c>
      <c r="G278" s="94">
        <v>0</v>
      </c>
      <c r="H278" s="110">
        <f t="shared" si="4"/>
        <v>0</v>
      </c>
    </row>
    <row r="279" spans="1:11" ht="15.75" customHeight="1">
      <c r="A279" s="135" t="s">
        <v>388</v>
      </c>
      <c r="B279" s="134"/>
      <c r="C279" s="134"/>
      <c r="D279" s="136"/>
      <c r="E279" s="137"/>
      <c r="F279" s="141" t="str">
        <f ca="1">IF(SUM(OFFSET($A$279,1,5):OFFSET($F$282,-1,0))=0,"",SUM(OFFSET($A$279,1,5):OFFSET($F$282,-1,0)))</f>
        <v/>
      </c>
      <c r="G279" s="141" t="str">
        <f ca="1">IF(SUM(OFFSET($A$279,1,6):OFFSET($G$282,-1,0))=0,"",SUM(OFFSET($A$279,1,6):OFFSET($G$282,-1,0)))</f>
        <v/>
      </c>
      <c r="H279" s="138" t="str">
        <f ca="1">IF(SUM(OFFSET($A$279,1,7):OFFSET($H$282,-1,0))=0,"",SUM(OFFSET($A$279,1,7):OFFSET($H$282,-1,0)))</f>
        <v/>
      </c>
    </row>
    <row r="280" spans="1:11" ht="60" customHeight="1">
      <c r="A280"/>
      <c r="B280" s="120" t="s">
        <v>388</v>
      </c>
      <c r="C280" s="120" t="s">
        <v>389</v>
      </c>
      <c r="D280" s="121">
        <v>25</v>
      </c>
      <c r="E280" s="121">
        <v>50</v>
      </c>
      <c r="F280" s="94">
        <v>0</v>
      </c>
      <c r="G280" s="94">
        <v>0</v>
      </c>
      <c r="H280" s="110">
        <f t="shared" si="4"/>
        <v>0</v>
      </c>
    </row>
    <row r="281" spans="1:11" ht="60" customHeight="1">
      <c r="A281" s="142"/>
      <c r="B281" s="120" t="s">
        <v>388</v>
      </c>
      <c r="C281" s="120" t="s">
        <v>390</v>
      </c>
      <c r="D281" s="121">
        <v>25</v>
      </c>
      <c r="E281" s="121">
        <v>50</v>
      </c>
      <c r="F281" s="94">
        <v>0</v>
      </c>
      <c r="G281" s="94">
        <v>0</v>
      </c>
      <c r="H281" s="110">
        <f t="shared" si="4"/>
        <v>0</v>
      </c>
    </row>
    <row r="282" spans="1:11" ht="27" customHeight="1">
      <c r="A282" s="95"/>
      <c r="B282" s="99"/>
      <c r="C282" s="99"/>
      <c r="D282" s="149" t="s">
        <v>257</v>
      </c>
      <c r="E282" s="150"/>
      <c r="F282" s="140">
        <f>SUM((F12:F33),(F35:F61),(F63:F72),(F74:F85),(F87:F90),(F92:F94),(F96:F100),(F102:F111),(F113:F116),(F118:F128),(F130:F152),(F154:F210),(F212:F214),(F216:F229),(F231:F238),(F240:F241),(F243:F248),(F250:F254),(F256:F257),(F259+F261),(F263:F278),(F280+F281))</f>
        <v>0</v>
      </c>
      <c r="G282" s="140">
        <f>SUM((G12:G33),(G35:G61),(G63:G72),(G74:G85),(G87:G90),(G92:G94),(G96:G100),(G102:G111),(G113:G116),(G118:G128),(G130:G152),(G154:G210),(G212:G214),(G216:G229),(G231:G238),(G240:G241),(G243:G248),(G250:G254),(G256:G257),(G259+G261),(G263:G278),(G280+G281))</f>
        <v>0</v>
      </c>
      <c r="H282" s="139">
        <f>SUM((H12:H33),(H35:H61),(H63:H72),(H74:H85),(H87:H90),(H92:H94),(H96:H100),(H102:H111),(H113:H116),(H118:H128),(H130:H152),(H154:H210),(H212:H214),(H216:H229),(H231:H238),(H240:H241),(H243:H248),(H250:H254),(H256:H257),(H259+H261),(H263:H278),(H280+H281))</f>
        <v>0</v>
      </c>
      <c r="J282" s="15"/>
      <c r="K282" s="15"/>
    </row>
  </sheetData>
  <sheetProtection formatCells="0" formatColumns="0" formatRows="0" insertColumns="0" insertRows="0" insertHyperlinks="0" deleteColumns="0" deleteRows="0"/>
  <autoFilter ref="F10:H282"/>
  <mergeCells count="42">
    <mergeCell ref="F9:H9"/>
    <mergeCell ref="A9:A10"/>
    <mergeCell ref="B9:B10"/>
    <mergeCell ref="C9:C10"/>
    <mergeCell ref="D9:E9"/>
    <mergeCell ref="A239:E239"/>
    <mergeCell ref="B1:E1"/>
    <mergeCell ref="B2:G2"/>
    <mergeCell ref="B3:G3"/>
    <mergeCell ref="A11:E11"/>
    <mergeCell ref="A34:E34"/>
    <mergeCell ref="A62:E62"/>
    <mergeCell ref="A73:E73"/>
    <mergeCell ref="A86:E86"/>
    <mergeCell ref="A91:E91"/>
    <mergeCell ref="A95:E95"/>
    <mergeCell ref="A101:E101"/>
    <mergeCell ref="A112:E112"/>
    <mergeCell ref="A117:E117"/>
    <mergeCell ref="A129:E129"/>
    <mergeCell ref="A96:A100"/>
    <mergeCell ref="D282:E282"/>
    <mergeCell ref="B5:D5"/>
    <mergeCell ref="E5:F5"/>
    <mergeCell ref="G5:H5"/>
    <mergeCell ref="B6:D6"/>
    <mergeCell ref="E6:F6"/>
    <mergeCell ref="G6:H6"/>
    <mergeCell ref="A242:E242"/>
    <mergeCell ref="A249:E249"/>
    <mergeCell ref="A255:E255"/>
    <mergeCell ref="A258:E258"/>
    <mergeCell ref="A260:E260"/>
    <mergeCell ref="A153:E153"/>
    <mergeCell ref="A211:E211"/>
    <mergeCell ref="A215:E215"/>
    <mergeCell ref="A230:E230"/>
    <mergeCell ref="A1:A2"/>
    <mergeCell ref="F1:H1"/>
    <mergeCell ref="B7:D7"/>
    <mergeCell ref="E7:F7"/>
    <mergeCell ref="G7:H7"/>
  </mergeCells>
  <hyperlinks>
    <hyperlink ref="F1:H1" r:id="rId1" display="https://klonsazhentsy.ru"/>
  </hyperlinks>
  <pageMargins left="0.70866141732283472" right="0.70866141732283472" top="0.74803149606299213" bottom="0.74803149606299213" header="0.31496062992125984" footer="0.31496062992125984"/>
  <pageSetup paperSize="9" scale="95" orientation="portrait" verticalDpi="300" r:id="rId2"/>
  <ignoredErrors>
    <ignoredError sqref="H279" formula="1"/>
  </ignoredErrors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L260"/>
  <sheetViews>
    <sheetView tabSelected="1" topLeftCell="A192" workbookViewId="0">
      <selection activeCell="S192" sqref="S1:S1048576"/>
    </sheetView>
  </sheetViews>
  <sheetFormatPr defaultColWidth="9.140625" defaultRowHeight="11.25" outlineLevelRow="1"/>
  <cols>
    <col min="1" max="1" width="13" style="1" customWidth="1"/>
    <col min="2" max="2" width="13.140625" style="2" customWidth="1"/>
    <col min="3" max="3" width="16" style="2" customWidth="1"/>
    <col min="4" max="4" width="7.140625" style="133" customWidth="1"/>
    <col min="5" max="5" width="9.140625" style="90" bestFit="1" customWidth="1"/>
    <col min="6" max="6" width="9.5703125" style="90" bestFit="1" customWidth="1"/>
    <col min="7" max="7" width="7" style="90" bestFit="1" customWidth="1"/>
    <col min="8" max="8" width="7" style="1" bestFit="1" customWidth="1"/>
    <col min="9" max="9" width="7.42578125" style="1" bestFit="1" customWidth="1"/>
    <col min="10" max="10" width="6.42578125" style="1" bestFit="1" customWidth="1"/>
    <col min="11" max="11" width="9.7109375" style="18" bestFit="1" customWidth="1"/>
    <col min="12" max="16384" width="9.140625" style="1"/>
  </cols>
  <sheetData>
    <row r="1" spans="1:11" ht="15">
      <c r="A1" s="173" t="s">
        <v>7</v>
      </c>
      <c r="B1" s="175" t="s">
        <v>128</v>
      </c>
      <c r="C1" s="175"/>
      <c r="D1" s="175"/>
      <c r="E1" s="175"/>
      <c r="F1" s="176" t="s">
        <v>261</v>
      </c>
      <c r="G1" s="176"/>
      <c r="H1" s="176"/>
      <c r="K1" s="15"/>
    </row>
    <row r="2" spans="1:11">
      <c r="A2" s="174"/>
      <c r="B2" s="177" t="s">
        <v>272</v>
      </c>
      <c r="C2" s="177"/>
      <c r="D2" s="177"/>
      <c r="E2" s="177"/>
      <c r="F2" s="177"/>
      <c r="G2" s="177"/>
      <c r="K2" s="15"/>
    </row>
    <row r="3" spans="1:11">
      <c r="B3" s="177" t="s">
        <v>129</v>
      </c>
      <c r="C3" s="177"/>
      <c r="D3" s="177"/>
      <c r="E3" s="177"/>
      <c r="F3" s="177"/>
      <c r="G3" s="177"/>
      <c r="K3" s="15"/>
    </row>
    <row r="4" spans="1:11">
      <c r="B4" s="14"/>
      <c r="C4" s="14"/>
      <c r="D4" s="122"/>
      <c r="E4" s="14"/>
      <c r="F4" s="14"/>
      <c r="G4" s="14"/>
      <c r="K4" s="15"/>
    </row>
    <row r="5" spans="1:11">
      <c r="A5" s="11" t="s">
        <v>258</v>
      </c>
      <c r="B5" s="187"/>
      <c r="C5" s="187"/>
      <c r="D5" s="187"/>
      <c r="E5" s="14"/>
      <c r="F5" s="14"/>
      <c r="G5" s="14"/>
      <c r="H5" s="188" t="s">
        <v>259</v>
      </c>
      <c r="I5" s="188"/>
      <c r="J5" s="181"/>
      <c r="K5" s="182"/>
    </row>
    <row r="6" spans="1:11">
      <c r="A6" s="12" t="s">
        <v>262</v>
      </c>
      <c r="B6" s="183"/>
      <c r="C6" s="183"/>
      <c r="D6" s="183"/>
      <c r="E6" s="14"/>
      <c r="F6" s="14"/>
      <c r="G6" s="14"/>
      <c r="H6" s="16"/>
      <c r="I6" s="16"/>
      <c r="J6" s="16"/>
      <c r="K6" s="17"/>
    </row>
    <row r="7" spans="1:11" ht="12" thickBot="1">
      <c r="A7" s="12" t="s">
        <v>260</v>
      </c>
      <c r="B7" s="183"/>
      <c r="C7" s="183"/>
      <c r="D7" s="183"/>
      <c r="E7" s="14"/>
      <c r="F7" s="14"/>
      <c r="G7" s="14"/>
      <c r="H7" s="184" t="s">
        <v>263</v>
      </c>
      <c r="I7" s="184"/>
      <c r="J7" s="185">
        <f ca="1">$K$256</f>
        <v>0</v>
      </c>
      <c r="K7" s="185"/>
    </row>
    <row r="8" spans="1:11" ht="12" thickBot="1">
      <c r="B8" s="186" t="s">
        <v>273</v>
      </c>
      <c r="C8" s="186"/>
      <c r="D8" s="186"/>
      <c r="E8" s="186"/>
      <c r="F8" s="186"/>
      <c r="G8" s="186"/>
    </row>
    <row r="9" spans="1:11">
      <c r="A9" s="189" t="s">
        <v>4</v>
      </c>
      <c r="B9" s="191" t="s">
        <v>0</v>
      </c>
      <c r="C9" s="191" t="s">
        <v>1</v>
      </c>
      <c r="D9" s="191" t="s">
        <v>274</v>
      </c>
      <c r="E9" s="193" t="s">
        <v>275</v>
      </c>
      <c r="F9" s="193"/>
      <c r="G9" s="194"/>
      <c r="H9" s="178" t="s">
        <v>2</v>
      </c>
      <c r="I9" s="178"/>
      <c r="J9" s="179"/>
      <c r="K9" s="180"/>
    </row>
    <row r="10" spans="1:11" ht="32.25" thickBot="1">
      <c r="A10" s="190"/>
      <c r="B10" s="192"/>
      <c r="C10" s="192"/>
      <c r="D10" s="192"/>
      <c r="E10" s="13" t="s">
        <v>276</v>
      </c>
      <c r="F10" s="20" t="s">
        <v>386</v>
      </c>
      <c r="G10" s="19" t="s">
        <v>277</v>
      </c>
      <c r="H10" s="20" t="s">
        <v>276</v>
      </c>
      <c r="I10" s="20" t="s">
        <v>386</v>
      </c>
      <c r="J10" s="21" t="s">
        <v>278</v>
      </c>
      <c r="K10" s="22" t="s">
        <v>5</v>
      </c>
    </row>
    <row r="11" spans="1:11" s="3" customFormat="1" ht="12" thickBot="1">
      <c r="A11" s="198" t="s">
        <v>3</v>
      </c>
      <c r="B11" s="199"/>
      <c r="C11" s="199"/>
      <c r="D11" s="199"/>
      <c r="E11" s="199"/>
      <c r="F11" s="199"/>
      <c r="G11" s="200"/>
      <c r="H11" s="23" t="str">
        <f ca="1">IF(SUM(OFFSET(Малина,1,7):OFFSET(Ежевика1,-1,0))=0,"",SUM(OFFSET(Малина,1,7):OFFSET(Ежевика1,-1,0)))</f>
        <v/>
      </c>
      <c r="I11" s="23" t="str">
        <f ca="1">IF(SUM(OFFSET(Малина,1,8):OFFSET(Ежевика2,-1,0))=0,"",SUM(OFFSET(Малина,1,8):OFFSET(Ежевика2,-1,0)))</f>
        <v/>
      </c>
      <c r="J11" s="23" t="str">
        <f ca="1">IF(SUM(OFFSET(Малина,1,9):OFFSET(Ежевика3,-1,0))=0,"",SUM(OFFSET(Малина,1,9):OFFSET(Ежевика3,-1,0)))</f>
        <v/>
      </c>
      <c r="K11" s="10" t="str">
        <f ca="1">IF(SUM(OFFSET(Малина,1,10):OFFSET(Ежевика4,-1,0))=0,"",SUM(OFFSET(Малина,1,10):OFFSET(Ежевика4,-1,0)))</f>
        <v/>
      </c>
    </row>
    <row r="12" spans="1:11" ht="56.25">
      <c r="A12" s="4" t="s">
        <v>7</v>
      </c>
      <c r="B12" s="201" t="s">
        <v>3</v>
      </c>
      <c r="C12" s="24" t="s">
        <v>6</v>
      </c>
      <c r="D12" s="123">
        <v>0</v>
      </c>
      <c r="E12" s="25">
        <v>0</v>
      </c>
      <c r="F12" s="25">
        <v>45</v>
      </c>
      <c r="G12" s="26">
        <v>45</v>
      </c>
      <c r="H12" s="27"/>
      <c r="I12" s="28"/>
      <c r="J12" s="28"/>
      <c r="K12" s="29" t="str">
        <f>IF(H12*E12+I12*F12+J12*G12=0,"",H12*E12+I12*F12+J12*G12)</f>
        <v/>
      </c>
    </row>
    <row r="13" spans="1:11" ht="56.25">
      <c r="A13" s="5" t="s">
        <v>7</v>
      </c>
      <c r="B13" s="201"/>
      <c r="C13" s="30" t="s">
        <v>8</v>
      </c>
      <c r="D13" s="124">
        <v>0</v>
      </c>
      <c r="E13" s="31">
        <v>0</v>
      </c>
      <c r="F13" s="31">
        <v>45</v>
      </c>
      <c r="G13" s="32">
        <v>45</v>
      </c>
      <c r="H13" s="33"/>
      <c r="I13" s="30"/>
      <c r="J13" s="30"/>
      <c r="K13" s="34" t="str">
        <f t="shared" ref="K13:K32" si="0">IF(H13*E13+I13*F13+J13*G13=0,"",H13*E13+I13*F13+J13*G13)</f>
        <v/>
      </c>
    </row>
    <row r="14" spans="1:11" ht="56.25">
      <c r="A14" s="5" t="s">
        <v>7</v>
      </c>
      <c r="B14" s="201"/>
      <c r="C14" s="30" t="s">
        <v>10</v>
      </c>
      <c r="D14" s="124">
        <v>0</v>
      </c>
      <c r="E14" s="31"/>
      <c r="F14" s="31">
        <v>45</v>
      </c>
      <c r="G14" s="32">
        <v>45</v>
      </c>
      <c r="H14" s="33"/>
      <c r="I14" s="30"/>
      <c r="J14" s="30"/>
      <c r="K14" s="34" t="str">
        <f t="shared" si="0"/>
        <v/>
      </c>
    </row>
    <row r="15" spans="1:11" ht="56.25">
      <c r="A15" s="5" t="s">
        <v>7</v>
      </c>
      <c r="B15" s="201"/>
      <c r="C15" s="30" t="s">
        <v>11</v>
      </c>
      <c r="D15" s="124"/>
      <c r="E15" s="31"/>
      <c r="F15" s="31"/>
      <c r="G15" s="32"/>
      <c r="H15" s="33"/>
      <c r="I15" s="30"/>
      <c r="J15" s="30"/>
      <c r="K15" s="34" t="str">
        <f t="shared" si="0"/>
        <v/>
      </c>
    </row>
    <row r="16" spans="1:11" ht="56.25">
      <c r="A16" s="5" t="s">
        <v>7</v>
      </c>
      <c r="B16" s="201"/>
      <c r="C16" s="30" t="s">
        <v>12</v>
      </c>
      <c r="D16" s="124">
        <v>6</v>
      </c>
      <c r="E16" s="31"/>
      <c r="F16" s="31">
        <v>45</v>
      </c>
      <c r="G16" s="32">
        <v>45</v>
      </c>
      <c r="H16" s="33"/>
      <c r="I16" s="30"/>
      <c r="J16" s="30"/>
      <c r="K16" s="34" t="str">
        <f t="shared" si="0"/>
        <v/>
      </c>
    </row>
    <row r="17" spans="1:11" ht="56.25">
      <c r="A17" s="5" t="s">
        <v>7</v>
      </c>
      <c r="B17" s="201"/>
      <c r="C17" s="30" t="s">
        <v>13</v>
      </c>
      <c r="D17" s="124">
        <v>4</v>
      </c>
      <c r="E17" s="31">
        <v>38</v>
      </c>
      <c r="F17" s="31">
        <v>45</v>
      </c>
      <c r="G17" s="32">
        <v>45</v>
      </c>
      <c r="H17" s="33"/>
      <c r="I17" s="30"/>
      <c r="J17" s="30"/>
      <c r="K17" s="34" t="str">
        <f t="shared" si="0"/>
        <v/>
      </c>
    </row>
    <row r="18" spans="1:11" ht="56.25">
      <c r="A18" s="5" t="s">
        <v>7</v>
      </c>
      <c r="B18" s="201"/>
      <c r="C18" s="30" t="s">
        <v>14</v>
      </c>
      <c r="D18" s="124"/>
      <c r="E18" s="31"/>
      <c r="F18" s="31"/>
      <c r="G18" s="32"/>
      <c r="H18" s="33"/>
      <c r="I18" s="30"/>
      <c r="J18" s="30"/>
      <c r="K18" s="34" t="str">
        <f t="shared" si="0"/>
        <v/>
      </c>
    </row>
    <row r="19" spans="1:11" ht="56.25">
      <c r="A19" s="5" t="s">
        <v>7</v>
      </c>
      <c r="B19" s="201"/>
      <c r="C19" s="30" t="s">
        <v>15</v>
      </c>
      <c r="D19" s="124"/>
      <c r="E19" s="31"/>
      <c r="F19" s="31"/>
      <c r="G19" s="32"/>
      <c r="H19" s="33"/>
      <c r="I19" s="30"/>
      <c r="J19" s="30"/>
      <c r="K19" s="34" t="str">
        <f t="shared" si="0"/>
        <v/>
      </c>
    </row>
    <row r="20" spans="1:11" ht="56.25">
      <c r="A20" s="5" t="s">
        <v>7</v>
      </c>
      <c r="B20" s="201"/>
      <c r="C20" s="30" t="s">
        <v>16</v>
      </c>
      <c r="D20" s="124">
        <v>1</v>
      </c>
      <c r="E20" s="31"/>
      <c r="F20" s="31">
        <v>45</v>
      </c>
      <c r="G20" s="32">
        <v>45</v>
      </c>
      <c r="H20" s="33"/>
      <c r="I20" s="30"/>
      <c r="J20" s="30"/>
      <c r="K20" s="34" t="str">
        <f t="shared" si="0"/>
        <v/>
      </c>
    </row>
    <row r="21" spans="1:11" ht="56.25">
      <c r="A21" s="5" t="s">
        <v>7</v>
      </c>
      <c r="B21" s="201"/>
      <c r="C21" s="30" t="s">
        <v>17</v>
      </c>
      <c r="D21" s="124">
        <v>21</v>
      </c>
      <c r="E21" s="31">
        <v>0</v>
      </c>
      <c r="F21" s="31">
        <v>45</v>
      </c>
      <c r="G21" s="32">
        <v>45</v>
      </c>
      <c r="H21" s="33"/>
      <c r="I21" s="30"/>
      <c r="J21" s="30"/>
      <c r="K21" s="34" t="str">
        <f t="shared" si="0"/>
        <v/>
      </c>
    </row>
    <row r="22" spans="1:11" ht="56.25">
      <c r="A22" s="5" t="s">
        <v>7</v>
      </c>
      <c r="B22" s="201"/>
      <c r="C22" s="30" t="s">
        <v>18</v>
      </c>
      <c r="D22" s="124">
        <v>4</v>
      </c>
      <c r="E22" s="31"/>
      <c r="F22" s="31">
        <v>45</v>
      </c>
      <c r="G22" s="32">
        <v>45</v>
      </c>
      <c r="H22" s="33"/>
      <c r="I22" s="30"/>
      <c r="J22" s="30"/>
      <c r="K22" s="34" t="str">
        <f t="shared" si="0"/>
        <v/>
      </c>
    </row>
    <row r="23" spans="1:11" ht="56.25">
      <c r="A23" s="5" t="s">
        <v>7</v>
      </c>
      <c r="B23" s="201"/>
      <c r="C23" s="30" t="s">
        <v>19</v>
      </c>
      <c r="D23" s="124"/>
      <c r="E23" s="31"/>
      <c r="F23" s="31"/>
      <c r="G23" s="32"/>
      <c r="H23" s="33"/>
      <c r="I23" s="30"/>
      <c r="J23" s="30"/>
      <c r="K23" s="34" t="str">
        <f t="shared" si="0"/>
        <v/>
      </c>
    </row>
    <row r="24" spans="1:11" ht="56.25">
      <c r="A24" s="5" t="s">
        <v>7</v>
      </c>
      <c r="B24" s="201"/>
      <c r="C24" s="30" t="s">
        <v>20</v>
      </c>
      <c r="D24" s="124"/>
      <c r="E24" s="31"/>
      <c r="F24" s="31"/>
      <c r="G24" s="32"/>
      <c r="H24" s="33"/>
      <c r="I24" s="30"/>
      <c r="J24" s="30"/>
      <c r="K24" s="34" t="str">
        <f t="shared" si="0"/>
        <v/>
      </c>
    </row>
    <row r="25" spans="1:11" ht="56.25">
      <c r="A25" s="5" t="s">
        <v>7</v>
      </c>
      <c r="B25" s="201"/>
      <c r="C25" s="30" t="s">
        <v>21</v>
      </c>
      <c r="D25" s="124"/>
      <c r="E25" s="31"/>
      <c r="F25" s="31"/>
      <c r="G25" s="32"/>
      <c r="H25" s="33"/>
      <c r="I25" s="30"/>
      <c r="J25" s="30"/>
      <c r="K25" s="34" t="str">
        <f t="shared" si="0"/>
        <v/>
      </c>
    </row>
    <row r="26" spans="1:11" ht="56.25">
      <c r="A26" s="5" t="s">
        <v>7</v>
      </c>
      <c r="B26" s="201"/>
      <c r="C26" s="30" t="s">
        <v>22</v>
      </c>
      <c r="D26" s="124"/>
      <c r="E26" s="31"/>
      <c r="F26" s="31"/>
      <c r="G26" s="32"/>
      <c r="H26" s="33"/>
      <c r="I26" s="30"/>
      <c r="J26" s="30"/>
      <c r="K26" s="34" t="str">
        <f t="shared" si="0"/>
        <v/>
      </c>
    </row>
    <row r="27" spans="1:11" ht="56.25">
      <c r="A27" s="5" t="s">
        <v>7</v>
      </c>
      <c r="B27" s="201"/>
      <c r="C27" s="30" t="s">
        <v>23</v>
      </c>
      <c r="D27" s="124">
        <v>3</v>
      </c>
      <c r="E27" s="31"/>
      <c r="F27" s="31">
        <v>45</v>
      </c>
      <c r="G27" s="32">
        <v>45</v>
      </c>
      <c r="H27" s="33"/>
      <c r="I27" s="30"/>
      <c r="J27" s="30"/>
      <c r="K27" s="34" t="str">
        <f t="shared" si="0"/>
        <v/>
      </c>
    </row>
    <row r="28" spans="1:11" ht="56.25">
      <c r="A28" s="5" t="s">
        <v>7</v>
      </c>
      <c r="B28" s="201"/>
      <c r="C28" s="30" t="s">
        <v>24</v>
      </c>
      <c r="D28" s="124">
        <v>6</v>
      </c>
      <c r="E28" s="31"/>
      <c r="F28" s="31">
        <v>45</v>
      </c>
      <c r="G28" s="32">
        <v>45</v>
      </c>
      <c r="H28" s="33"/>
      <c r="I28" s="30"/>
      <c r="J28" s="30"/>
      <c r="K28" s="34" t="str">
        <f t="shared" si="0"/>
        <v/>
      </c>
    </row>
    <row r="29" spans="1:11" ht="56.25">
      <c r="A29" s="5" t="s">
        <v>7</v>
      </c>
      <c r="B29" s="201"/>
      <c r="C29" s="30" t="s">
        <v>25</v>
      </c>
      <c r="D29" s="124"/>
      <c r="E29" s="31"/>
      <c r="F29" s="31"/>
      <c r="G29" s="32"/>
      <c r="H29" s="33"/>
      <c r="I29" s="30"/>
      <c r="J29" s="30"/>
      <c r="K29" s="34" t="str">
        <f t="shared" si="0"/>
        <v/>
      </c>
    </row>
    <row r="30" spans="1:11" ht="56.25">
      <c r="A30" s="5" t="s">
        <v>7</v>
      </c>
      <c r="B30" s="201"/>
      <c r="C30" s="30" t="s">
        <v>26</v>
      </c>
      <c r="D30" s="124">
        <v>8</v>
      </c>
      <c r="E30" s="31">
        <v>0</v>
      </c>
      <c r="F30" s="31">
        <v>45</v>
      </c>
      <c r="G30" s="32">
        <v>45</v>
      </c>
      <c r="H30" s="33"/>
      <c r="I30" s="30"/>
      <c r="J30" s="30"/>
      <c r="K30" s="34" t="str">
        <f t="shared" si="0"/>
        <v/>
      </c>
    </row>
    <row r="31" spans="1:11" ht="56.25">
      <c r="A31" s="5" t="s">
        <v>7</v>
      </c>
      <c r="B31" s="201"/>
      <c r="C31" s="30" t="s">
        <v>27</v>
      </c>
      <c r="D31" s="124">
        <v>26</v>
      </c>
      <c r="E31" s="31">
        <v>0</v>
      </c>
      <c r="F31" s="31">
        <v>45</v>
      </c>
      <c r="G31" s="32">
        <v>45</v>
      </c>
      <c r="H31" s="33"/>
      <c r="I31" s="30"/>
      <c r="J31" s="30"/>
      <c r="K31" s="34" t="str">
        <f t="shared" si="0"/>
        <v/>
      </c>
    </row>
    <row r="32" spans="1:11" ht="56.25">
      <c r="A32" s="7" t="s">
        <v>7</v>
      </c>
      <c r="B32" s="201"/>
      <c r="C32" s="35" t="s">
        <v>28</v>
      </c>
      <c r="D32" s="125">
        <v>0</v>
      </c>
      <c r="E32" s="36">
        <v>0</v>
      </c>
      <c r="F32" s="36">
        <v>0</v>
      </c>
      <c r="G32" s="37">
        <v>0</v>
      </c>
      <c r="H32" s="33"/>
      <c r="I32" s="30"/>
      <c r="J32" s="30"/>
      <c r="K32" s="34" t="str">
        <f t="shared" si="0"/>
        <v/>
      </c>
    </row>
    <row r="33" spans="1:11" s="3" customFormat="1" ht="12" thickBot="1">
      <c r="A33" s="202" t="s">
        <v>56</v>
      </c>
      <c r="B33" s="203"/>
      <c r="C33" s="203"/>
      <c r="D33" s="203"/>
      <c r="E33" s="203"/>
      <c r="F33" s="203"/>
      <c r="G33" s="204"/>
      <c r="H33" s="8" t="str">
        <f ca="1">IF(SUM(OFFSET(Ежевика,1,7):OFFSET(Земляника1,-1,0))=0,"",SUM(OFFSET(Ежевика,1,7):OFFSET(Земляника1,-1,0)))</f>
        <v/>
      </c>
      <c r="I33" s="8" t="str">
        <f ca="1">IF(SUM(OFFSET(Ежевика,1,8):OFFSET(Земляника2,-1,0))=0,"",SUM(OFFSET(Ежевика,1,8):OFFSET(Земляника2,-1,0)))</f>
        <v/>
      </c>
      <c r="J33" s="8" t="str">
        <f ca="1">IF(SUM(OFFSET(Ежевика,1,9):OFFSET(Земляника3,-1,0))=0,"",SUM(OFFSET(Ежевика,1,9):OFFSET(Земляника3,-1,0)))</f>
        <v/>
      </c>
      <c r="K33" s="10" t="str">
        <f ca="1">IF(SUM(OFFSET(Ежевика,1,10):OFFSET(Земляника4,-1,0))=0,"",SUM(OFFSET(Ежевика,1,10):OFFSET(Земляника4,-1,0)))</f>
        <v/>
      </c>
    </row>
    <row r="34" spans="1:11" ht="56.25">
      <c r="A34" s="4" t="s">
        <v>7</v>
      </c>
      <c r="B34" s="205" t="s">
        <v>56</v>
      </c>
      <c r="C34" s="24" t="s">
        <v>279</v>
      </c>
      <c r="D34" s="123">
        <v>0</v>
      </c>
      <c r="E34" s="25">
        <v>38</v>
      </c>
      <c r="F34" s="25">
        <v>45</v>
      </c>
      <c r="G34" s="26">
        <v>45</v>
      </c>
      <c r="H34" s="27"/>
      <c r="I34" s="28"/>
      <c r="J34" s="28"/>
      <c r="K34" s="29" t="str">
        <f>IF(H34*E34+I34*F34+J34*G34=0,"",H34*E34+I34*F34+J34*G34)</f>
        <v/>
      </c>
    </row>
    <row r="35" spans="1:11" ht="56.25">
      <c r="A35" s="5" t="s">
        <v>7</v>
      </c>
      <c r="B35" s="206"/>
      <c r="C35" s="30" t="s">
        <v>280</v>
      </c>
      <c r="D35" s="124">
        <v>0</v>
      </c>
      <c r="E35" s="31">
        <v>38</v>
      </c>
      <c r="F35" s="31">
        <v>45</v>
      </c>
      <c r="G35" s="32">
        <v>45</v>
      </c>
      <c r="H35" s="33"/>
      <c r="I35" s="30"/>
      <c r="J35" s="30"/>
      <c r="K35" s="34" t="str">
        <f t="shared" ref="K35:K127" si="1">IF(H35*E35+I35*F35+J35*G35=0,"",H35*E35+I35*F35+J35*G35)</f>
        <v/>
      </c>
    </row>
    <row r="36" spans="1:11" ht="56.25">
      <c r="A36" s="5" t="s">
        <v>7</v>
      </c>
      <c r="B36" s="206"/>
      <c r="C36" s="30" t="s">
        <v>58</v>
      </c>
      <c r="D36" s="124">
        <v>123</v>
      </c>
      <c r="E36" s="31">
        <v>0</v>
      </c>
      <c r="F36" s="31">
        <v>45</v>
      </c>
      <c r="G36" s="32">
        <v>45</v>
      </c>
      <c r="H36" s="33"/>
      <c r="I36" s="30"/>
      <c r="J36" s="30"/>
      <c r="K36" s="34" t="str">
        <f t="shared" si="1"/>
        <v/>
      </c>
    </row>
    <row r="37" spans="1:11" ht="44.25" customHeight="1">
      <c r="A37" s="5"/>
      <c r="B37" s="206"/>
      <c r="C37" s="30" t="s">
        <v>387</v>
      </c>
      <c r="D37" s="124">
        <v>0</v>
      </c>
      <c r="E37" s="31">
        <v>38</v>
      </c>
      <c r="F37" s="31">
        <v>45</v>
      </c>
      <c r="G37" s="32">
        <v>45</v>
      </c>
      <c r="H37" s="33"/>
      <c r="I37" s="30"/>
      <c r="J37" s="30"/>
      <c r="K37" s="34" t="str">
        <f t="shared" si="1"/>
        <v/>
      </c>
    </row>
    <row r="38" spans="1:11" ht="56.25">
      <c r="A38" s="5" t="s">
        <v>7</v>
      </c>
      <c r="B38" s="206"/>
      <c r="C38" s="30" t="s">
        <v>281</v>
      </c>
      <c r="D38" s="124">
        <v>0</v>
      </c>
      <c r="E38" s="31">
        <v>38</v>
      </c>
      <c r="F38" s="31">
        <v>45</v>
      </c>
      <c r="G38" s="32">
        <v>45</v>
      </c>
      <c r="H38" s="33"/>
      <c r="I38" s="30"/>
      <c r="J38" s="30"/>
      <c r="K38" s="34" t="str">
        <f t="shared" si="1"/>
        <v/>
      </c>
    </row>
    <row r="39" spans="1:11" ht="56.25">
      <c r="A39" s="5" t="s">
        <v>7</v>
      </c>
      <c r="B39" s="206"/>
      <c r="C39" s="30" t="s">
        <v>282</v>
      </c>
      <c r="D39" s="124">
        <v>0</v>
      </c>
      <c r="E39" s="31">
        <v>38</v>
      </c>
      <c r="F39" s="31">
        <v>45</v>
      </c>
      <c r="G39" s="32">
        <v>45</v>
      </c>
      <c r="H39" s="33"/>
      <c r="I39" s="30"/>
      <c r="J39" s="30"/>
      <c r="K39" s="34" t="str">
        <f t="shared" si="1"/>
        <v/>
      </c>
    </row>
    <row r="40" spans="1:11" ht="56.25">
      <c r="A40" s="5" t="s">
        <v>7</v>
      </c>
      <c r="B40" s="206"/>
      <c r="C40" s="30" t="s">
        <v>283</v>
      </c>
      <c r="D40" s="124">
        <v>4</v>
      </c>
      <c r="E40" s="31">
        <v>38</v>
      </c>
      <c r="F40" s="31">
        <v>45</v>
      </c>
      <c r="G40" s="32">
        <v>45</v>
      </c>
      <c r="H40" s="33"/>
      <c r="I40" s="30"/>
      <c r="J40" s="30"/>
      <c r="K40" s="34" t="str">
        <f t="shared" si="1"/>
        <v/>
      </c>
    </row>
    <row r="41" spans="1:11" ht="56.25">
      <c r="A41" s="5" t="s">
        <v>7</v>
      </c>
      <c r="B41" s="206"/>
      <c r="C41" s="30" t="s">
        <v>284</v>
      </c>
      <c r="D41" s="124">
        <v>6</v>
      </c>
      <c r="E41" s="31">
        <v>0</v>
      </c>
      <c r="F41" s="31">
        <v>45</v>
      </c>
      <c r="G41" s="32">
        <v>45</v>
      </c>
      <c r="H41" s="33"/>
      <c r="I41" s="30"/>
      <c r="J41" s="30"/>
      <c r="K41" s="34" t="str">
        <f t="shared" si="1"/>
        <v/>
      </c>
    </row>
    <row r="42" spans="1:11" ht="45">
      <c r="A42" s="5" t="s">
        <v>65</v>
      </c>
      <c r="B42" s="206"/>
      <c r="C42" s="30" t="s">
        <v>64</v>
      </c>
      <c r="D42" s="124">
        <v>0</v>
      </c>
      <c r="E42" s="31">
        <v>38</v>
      </c>
      <c r="F42" s="31">
        <v>45</v>
      </c>
      <c r="G42" s="32">
        <v>45</v>
      </c>
      <c r="H42" s="33"/>
      <c r="I42" s="30"/>
      <c r="J42" s="30"/>
      <c r="K42" s="34" t="str">
        <f t="shared" si="1"/>
        <v/>
      </c>
    </row>
    <row r="43" spans="1:11" ht="57" thickBot="1">
      <c r="A43" s="5" t="s">
        <v>7</v>
      </c>
      <c r="B43" s="207"/>
      <c r="C43" s="38" t="s">
        <v>285</v>
      </c>
      <c r="D43" s="126">
        <v>20</v>
      </c>
      <c r="E43" s="39">
        <v>0</v>
      </c>
      <c r="F43" s="39">
        <v>45</v>
      </c>
      <c r="G43" s="40">
        <v>45</v>
      </c>
      <c r="H43" s="41"/>
      <c r="I43" s="38"/>
      <c r="J43" s="38"/>
      <c r="K43" s="42" t="str">
        <f t="shared" si="1"/>
        <v/>
      </c>
    </row>
    <row r="44" spans="1:11" s="3" customFormat="1" ht="12" thickBot="1">
      <c r="A44" s="202" t="s">
        <v>29</v>
      </c>
      <c r="B44" s="203"/>
      <c r="C44" s="203"/>
      <c r="D44" s="203"/>
      <c r="E44" s="203"/>
      <c r="F44" s="203"/>
      <c r="G44" s="204"/>
      <c r="H44" s="8" t="str">
        <f ca="1">IF(SUM(OFFSET($A$44,1,7):OFFSET($H$72,-1,0))=0,"",SUM(OFFSET($A$44,1,7):OFFSET($H$72,-1,0)))</f>
        <v/>
      </c>
      <c r="I44" s="8" t="str">
        <f ca="1">IF(SUM(OFFSET($A$44,1,8):OFFSET($I$72,-1,0))=0,"",SUM(OFFSET($A$44,1,8):OFFSET($I$72,-1,0)))</f>
        <v/>
      </c>
      <c r="J44" s="8" t="str">
        <f ca="1">IF(SUM(OFFSET($A$44,1,9):OFFSET($J$72,-1,0))=0,"",SUM(OFFSET($A$44,1,9):OFFSET($J$72,-1,0)))</f>
        <v/>
      </c>
      <c r="K44" s="10" t="str">
        <f ca="1">IF(SUM(OFFSET($A$44,1,10):OFFSET($K$72,-1,0))=0,"",SUM(OFFSET($A$44,1,10):OFFSET($K$72,-1,0)))</f>
        <v/>
      </c>
    </row>
    <row r="45" spans="1:11" ht="56.25">
      <c r="A45" s="43" t="s">
        <v>7</v>
      </c>
      <c r="B45" s="208" t="s">
        <v>29</v>
      </c>
      <c r="C45" s="44" t="s">
        <v>286</v>
      </c>
      <c r="D45" s="127"/>
      <c r="E45" s="45">
        <v>28</v>
      </c>
      <c r="F45" s="45">
        <v>35</v>
      </c>
      <c r="G45" s="46">
        <v>35</v>
      </c>
      <c r="H45" s="47"/>
      <c r="I45" s="48"/>
      <c r="J45" s="49"/>
      <c r="K45" s="29" t="str">
        <f>IF(H45*E45+I45*F45+J45*G45=0,"",H45*E45+I45*F45+J45*G45)</f>
        <v/>
      </c>
    </row>
    <row r="46" spans="1:11" ht="56.25">
      <c r="A46" s="5" t="s">
        <v>7</v>
      </c>
      <c r="B46" s="209"/>
      <c r="C46" s="50" t="s">
        <v>31</v>
      </c>
      <c r="D46" s="128">
        <v>0</v>
      </c>
      <c r="E46" s="51">
        <v>0</v>
      </c>
      <c r="F46" s="51">
        <v>35</v>
      </c>
      <c r="G46" s="52">
        <v>35</v>
      </c>
      <c r="H46" s="53"/>
      <c r="I46" s="54"/>
      <c r="J46" s="55"/>
      <c r="K46" s="34" t="str">
        <f t="shared" ref="K46:K71" si="2">IF(H46*E46+I46*F46+J46*G46=0,"",H46*E46+I46*F46+J46*G46)</f>
        <v/>
      </c>
    </row>
    <row r="47" spans="1:11" ht="56.25">
      <c r="A47" s="5" t="s">
        <v>7</v>
      </c>
      <c r="B47" s="209"/>
      <c r="C47" s="50" t="s">
        <v>32</v>
      </c>
      <c r="D47" s="128">
        <v>7</v>
      </c>
      <c r="E47" s="51">
        <v>0</v>
      </c>
      <c r="F47" s="51">
        <v>35</v>
      </c>
      <c r="G47" s="52">
        <v>35</v>
      </c>
      <c r="H47" s="53"/>
      <c r="I47" s="54"/>
      <c r="J47" s="55"/>
      <c r="K47" s="34" t="str">
        <f t="shared" si="2"/>
        <v/>
      </c>
    </row>
    <row r="48" spans="1:11" ht="56.25">
      <c r="A48" s="5" t="s">
        <v>7</v>
      </c>
      <c r="B48" s="209"/>
      <c r="C48" s="50" t="s">
        <v>91</v>
      </c>
      <c r="D48" s="128"/>
      <c r="E48" s="51">
        <v>28</v>
      </c>
      <c r="F48" s="51">
        <v>35</v>
      </c>
      <c r="G48" s="52">
        <v>35</v>
      </c>
      <c r="H48" s="53"/>
      <c r="I48" s="54"/>
      <c r="J48" s="55"/>
      <c r="K48" s="34" t="str">
        <f t="shared" si="2"/>
        <v/>
      </c>
    </row>
    <row r="49" spans="1:11" ht="56.25">
      <c r="A49" s="5" t="s">
        <v>7</v>
      </c>
      <c r="B49" s="209"/>
      <c r="C49" s="50" t="s">
        <v>33</v>
      </c>
      <c r="D49" s="128"/>
      <c r="E49" s="51">
        <v>28</v>
      </c>
      <c r="F49" s="51">
        <v>35</v>
      </c>
      <c r="G49" s="52">
        <v>35</v>
      </c>
      <c r="H49" s="53"/>
      <c r="I49" s="54"/>
      <c r="J49" s="55"/>
      <c r="K49" s="34" t="str">
        <f t="shared" si="2"/>
        <v/>
      </c>
    </row>
    <row r="50" spans="1:11" ht="56.25">
      <c r="A50" s="5" t="s">
        <v>7</v>
      </c>
      <c r="B50" s="209"/>
      <c r="C50" s="50" t="s">
        <v>34</v>
      </c>
      <c r="D50" s="128"/>
      <c r="E50" s="51">
        <v>28</v>
      </c>
      <c r="F50" s="51">
        <v>35</v>
      </c>
      <c r="G50" s="52">
        <v>35</v>
      </c>
      <c r="H50" s="53"/>
      <c r="I50" s="54"/>
      <c r="J50" s="55"/>
      <c r="K50" s="34" t="str">
        <f t="shared" si="2"/>
        <v/>
      </c>
    </row>
    <row r="51" spans="1:11" ht="56.25">
      <c r="A51" s="5" t="s">
        <v>7</v>
      </c>
      <c r="B51" s="209"/>
      <c r="C51" s="50" t="s">
        <v>35</v>
      </c>
      <c r="D51" s="128"/>
      <c r="E51" s="51">
        <v>28</v>
      </c>
      <c r="F51" s="51">
        <v>35</v>
      </c>
      <c r="G51" s="52">
        <v>35</v>
      </c>
      <c r="H51" s="53"/>
      <c r="I51" s="54"/>
      <c r="J51" s="55"/>
      <c r="K51" s="34" t="str">
        <f t="shared" si="2"/>
        <v/>
      </c>
    </row>
    <row r="52" spans="1:11" ht="56.25">
      <c r="A52" s="5" t="s">
        <v>7</v>
      </c>
      <c r="B52" s="209"/>
      <c r="C52" s="50" t="s">
        <v>36</v>
      </c>
      <c r="D52" s="128">
        <v>0</v>
      </c>
      <c r="E52" s="51">
        <v>28</v>
      </c>
      <c r="F52" s="51">
        <v>35</v>
      </c>
      <c r="G52" s="52">
        <v>35</v>
      </c>
      <c r="H52" s="53"/>
      <c r="I52" s="54"/>
      <c r="J52" s="55"/>
      <c r="K52" s="34" t="str">
        <f t="shared" si="2"/>
        <v/>
      </c>
    </row>
    <row r="53" spans="1:11" ht="56.25">
      <c r="A53" s="5" t="s">
        <v>7</v>
      </c>
      <c r="B53" s="209"/>
      <c r="C53" s="50" t="s">
        <v>37</v>
      </c>
      <c r="D53" s="128"/>
      <c r="E53" s="51">
        <v>28</v>
      </c>
      <c r="F53" s="51">
        <v>35</v>
      </c>
      <c r="G53" s="52">
        <v>35</v>
      </c>
      <c r="H53" s="53"/>
      <c r="I53" s="54"/>
      <c r="J53" s="55"/>
      <c r="K53" s="34" t="str">
        <f t="shared" si="2"/>
        <v/>
      </c>
    </row>
    <row r="54" spans="1:11" ht="56.25">
      <c r="A54" s="5" t="s">
        <v>7</v>
      </c>
      <c r="B54" s="209"/>
      <c r="C54" s="50" t="s">
        <v>38</v>
      </c>
      <c r="D54" s="128"/>
      <c r="E54" s="51">
        <v>28</v>
      </c>
      <c r="F54" s="51">
        <v>35</v>
      </c>
      <c r="G54" s="52">
        <v>35</v>
      </c>
      <c r="H54" s="53"/>
      <c r="I54" s="54"/>
      <c r="J54" s="55"/>
      <c r="K54" s="34" t="str">
        <f t="shared" si="2"/>
        <v/>
      </c>
    </row>
    <row r="55" spans="1:11" ht="56.25">
      <c r="A55" s="5" t="s">
        <v>7</v>
      </c>
      <c r="B55" s="209"/>
      <c r="C55" s="50" t="s">
        <v>39</v>
      </c>
      <c r="D55" s="128"/>
      <c r="E55" s="51">
        <v>28</v>
      </c>
      <c r="F55" s="51">
        <v>35</v>
      </c>
      <c r="G55" s="52">
        <v>35</v>
      </c>
      <c r="H55" s="53"/>
      <c r="I55" s="54"/>
      <c r="J55" s="55"/>
      <c r="K55" s="34" t="str">
        <f t="shared" si="2"/>
        <v/>
      </c>
    </row>
    <row r="56" spans="1:11" ht="56.25">
      <c r="A56" s="5" t="s">
        <v>7</v>
      </c>
      <c r="B56" s="209"/>
      <c r="C56" s="50" t="s">
        <v>287</v>
      </c>
      <c r="D56" s="128">
        <v>0</v>
      </c>
      <c r="E56" s="51">
        <v>28</v>
      </c>
      <c r="F56" s="51">
        <v>35</v>
      </c>
      <c r="G56" s="52">
        <v>35</v>
      </c>
      <c r="H56" s="53"/>
      <c r="I56" s="54"/>
      <c r="J56" s="55"/>
      <c r="K56" s="34" t="str">
        <f t="shared" si="2"/>
        <v/>
      </c>
    </row>
    <row r="57" spans="1:11" ht="56.25">
      <c r="A57" s="5" t="s">
        <v>7</v>
      </c>
      <c r="B57" s="209"/>
      <c r="C57" s="50" t="s">
        <v>41</v>
      </c>
      <c r="D57" s="128"/>
      <c r="E57" s="51">
        <v>28</v>
      </c>
      <c r="F57" s="51">
        <v>35</v>
      </c>
      <c r="G57" s="52">
        <v>35</v>
      </c>
      <c r="H57" s="53"/>
      <c r="I57" s="54"/>
      <c r="J57" s="55"/>
      <c r="K57" s="34" t="str">
        <f t="shared" si="2"/>
        <v/>
      </c>
    </row>
    <row r="58" spans="1:11" ht="56.25">
      <c r="A58" s="5" t="s">
        <v>7</v>
      </c>
      <c r="B58" s="209"/>
      <c r="C58" s="50" t="s">
        <v>42</v>
      </c>
      <c r="D58" s="128"/>
      <c r="E58" s="51">
        <v>28</v>
      </c>
      <c r="F58" s="51">
        <v>35</v>
      </c>
      <c r="G58" s="52">
        <v>35</v>
      </c>
      <c r="H58" s="53"/>
      <c r="I58" s="54"/>
      <c r="J58" s="55"/>
      <c r="K58" s="34" t="str">
        <f t="shared" si="2"/>
        <v/>
      </c>
    </row>
    <row r="59" spans="1:11" ht="56.25">
      <c r="A59" s="5" t="s">
        <v>7</v>
      </c>
      <c r="B59" s="209"/>
      <c r="C59" s="50" t="s">
        <v>43</v>
      </c>
      <c r="D59" s="128">
        <v>0</v>
      </c>
      <c r="E59" s="51">
        <v>0</v>
      </c>
      <c r="F59" s="51">
        <v>35</v>
      </c>
      <c r="G59" s="52">
        <v>35</v>
      </c>
      <c r="H59" s="53"/>
      <c r="I59" s="54"/>
      <c r="J59" s="55"/>
      <c r="K59" s="34" t="str">
        <f t="shared" si="2"/>
        <v/>
      </c>
    </row>
    <row r="60" spans="1:11" ht="56.25">
      <c r="A60" s="5" t="s">
        <v>7</v>
      </c>
      <c r="B60" s="209"/>
      <c r="C60" s="50" t="s">
        <v>44</v>
      </c>
      <c r="D60" s="128">
        <v>0</v>
      </c>
      <c r="E60" s="51">
        <v>28</v>
      </c>
      <c r="F60" s="51">
        <v>35</v>
      </c>
      <c r="G60" s="52">
        <v>35</v>
      </c>
      <c r="H60" s="53"/>
      <c r="I60" s="54"/>
      <c r="J60" s="55"/>
      <c r="K60" s="34" t="str">
        <f t="shared" si="2"/>
        <v/>
      </c>
    </row>
    <row r="61" spans="1:11" ht="56.25">
      <c r="A61" s="5" t="s">
        <v>7</v>
      </c>
      <c r="B61" s="209"/>
      <c r="C61" s="50" t="s">
        <v>45</v>
      </c>
      <c r="D61" s="128">
        <v>0</v>
      </c>
      <c r="E61" s="51">
        <v>28</v>
      </c>
      <c r="F61" s="51">
        <v>35</v>
      </c>
      <c r="G61" s="52">
        <v>35</v>
      </c>
      <c r="H61" s="53"/>
      <c r="I61" s="54"/>
      <c r="J61" s="55"/>
      <c r="K61" s="34" t="str">
        <f t="shared" si="2"/>
        <v/>
      </c>
    </row>
    <row r="62" spans="1:11" ht="56.25">
      <c r="A62" s="5" t="s">
        <v>7</v>
      </c>
      <c r="B62" s="209"/>
      <c r="C62" s="50" t="s">
        <v>46</v>
      </c>
      <c r="D62" s="128">
        <v>0</v>
      </c>
      <c r="E62" s="51">
        <v>28</v>
      </c>
      <c r="F62" s="51">
        <v>35</v>
      </c>
      <c r="G62" s="52">
        <v>35</v>
      </c>
      <c r="H62" s="53"/>
      <c r="I62" s="54"/>
      <c r="J62" s="55"/>
      <c r="K62" s="34" t="str">
        <f t="shared" si="2"/>
        <v/>
      </c>
    </row>
    <row r="63" spans="1:11" ht="56.25">
      <c r="A63" s="5" t="s">
        <v>7</v>
      </c>
      <c r="B63" s="209"/>
      <c r="C63" s="50" t="s">
        <v>47</v>
      </c>
      <c r="D63" s="128"/>
      <c r="E63" s="51">
        <v>28</v>
      </c>
      <c r="F63" s="51">
        <v>35</v>
      </c>
      <c r="G63" s="52">
        <v>35</v>
      </c>
      <c r="H63" s="53"/>
      <c r="I63" s="54"/>
      <c r="J63" s="55"/>
      <c r="K63" s="34" t="str">
        <f t="shared" si="2"/>
        <v/>
      </c>
    </row>
    <row r="64" spans="1:11" ht="56.25">
      <c r="A64" s="5" t="s">
        <v>7</v>
      </c>
      <c r="B64" s="209"/>
      <c r="C64" s="50" t="s">
        <v>48</v>
      </c>
      <c r="D64" s="128">
        <v>2</v>
      </c>
      <c r="E64" s="51">
        <v>0</v>
      </c>
      <c r="F64" s="51">
        <v>35</v>
      </c>
      <c r="G64" s="52">
        <v>35</v>
      </c>
      <c r="H64" s="53"/>
      <c r="I64" s="54"/>
      <c r="J64" s="55"/>
      <c r="K64" s="34" t="str">
        <f t="shared" si="2"/>
        <v/>
      </c>
    </row>
    <row r="65" spans="1:11" ht="56.25">
      <c r="A65" s="5" t="s">
        <v>7</v>
      </c>
      <c r="B65" s="209"/>
      <c r="C65" s="50" t="s">
        <v>49</v>
      </c>
      <c r="D65" s="128"/>
      <c r="E65" s="51">
        <v>28</v>
      </c>
      <c r="F65" s="51">
        <v>35</v>
      </c>
      <c r="G65" s="52">
        <v>35</v>
      </c>
      <c r="H65" s="53"/>
      <c r="I65" s="54"/>
      <c r="J65" s="55"/>
      <c r="K65" s="34" t="str">
        <f t="shared" si="2"/>
        <v/>
      </c>
    </row>
    <row r="66" spans="1:11" ht="56.25">
      <c r="A66" s="5" t="s">
        <v>7</v>
      </c>
      <c r="B66" s="209"/>
      <c r="C66" s="50" t="s">
        <v>50</v>
      </c>
      <c r="D66" s="128">
        <v>0</v>
      </c>
      <c r="E66" s="51">
        <v>0</v>
      </c>
      <c r="F66" s="51">
        <v>35</v>
      </c>
      <c r="G66" s="52">
        <v>35</v>
      </c>
      <c r="H66" s="53"/>
      <c r="I66" s="54"/>
      <c r="J66" s="55"/>
      <c r="K66" s="34" t="str">
        <f t="shared" si="2"/>
        <v/>
      </c>
    </row>
    <row r="67" spans="1:11" ht="56.25">
      <c r="A67" s="5" t="s">
        <v>7</v>
      </c>
      <c r="B67" s="209"/>
      <c r="C67" s="50" t="s">
        <v>51</v>
      </c>
      <c r="D67" s="128">
        <v>0</v>
      </c>
      <c r="E67" s="51">
        <v>28</v>
      </c>
      <c r="F67" s="51">
        <v>35</v>
      </c>
      <c r="G67" s="52">
        <v>35</v>
      </c>
      <c r="H67" s="53"/>
      <c r="I67" s="54"/>
      <c r="J67" s="55"/>
      <c r="K67" s="34" t="str">
        <f t="shared" si="2"/>
        <v/>
      </c>
    </row>
    <row r="68" spans="1:11" ht="56.25">
      <c r="A68" s="5" t="s">
        <v>7</v>
      </c>
      <c r="B68" s="209"/>
      <c r="C68" s="50" t="s">
        <v>52</v>
      </c>
      <c r="D68" s="128">
        <v>0</v>
      </c>
      <c r="E68" s="51">
        <v>28</v>
      </c>
      <c r="F68" s="51">
        <v>35</v>
      </c>
      <c r="G68" s="52">
        <v>35</v>
      </c>
      <c r="H68" s="53"/>
      <c r="I68" s="54"/>
      <c r="J68" s="55"/>
      <c r="K68" s="34" t="str">
        <f t="shared" si="2"/>
        <v/>
      </c>
    </row>
    <row r="69" spans="1:11" ht="56.25">
      <c r="A69" s="5" t="s">
        <v>7</v>
      </c>
      <c r="B69" s="209"/>
      <c r="C69" s="50" t="s">
        <v>288</v>
      </c>
      <c r="D69" s="128"/>
      <c r="E69" s="51">
        <v>28</v>
      </c>
      <c r="F69" s="51">
        <v>35</v>
      </c>
      <c r="G69" s="52">
        <v>35</v>
      </c>
      <c r="H69" s="53"/>
      <c r="I69" s="54"/>
      <c r="J69" s="55"/>
      <c r="K69" s="34" t="str">
        <f t="shared" si="2"/>
        <v/>
      </c>
    </row>
    <row r="70" spans="1:11" ht="56.25">
      <c r="A70" s="5" t="s">
        <v>7</v>
      </c>
      <c r="B70" s="209"/>
      <c r="C70" s="50" t="s">
        <v>54</v>
      </c>
      <c r="D70" s="128">
        <v>1</v>
      </c>
      <c r="E70" s="51">
        <v>28</v>
      </c>
      <c r="F70" s="51">
        <v>35</v>
      </c>
      <c r="G70" s="52">
        <v>35</v>
      </c>
      <c r="H70" s="53"/>
      <c r="I70" s="54"/>
      <c r="J70" s="55"/>
      <c r="K70" s="34" t="str">
        <f t="shared" si="2"/>
        <v/>
      </c>
    </row>
    <row r="71" spans="1:11" ht="57" thickBot="1">
      <c r="A71" s="5" t="s">
        <v>7</v>
      </c>
      <c r="B71" s="210"/>
      <c r="C71" s="56" t="s">
        <v>55</v>
      </c>
      <c r="D71" s="129"/>
      <c r="E71" s="57">
        <v>28</v>
      </c>
      <c r="F71" s="57">
        <v>35</v>
      </c>
      <c r="G71" s="58">
        <v>35</v>
      </c>
      <c r="H71" s="59"/>
      <c r="I71" s="60"/>
      <c r="J71" s="61"/>
      <c r="K71" s="42" t="str">
        <f t="shared" si="2"/>
        <v/>
      </c>
    </row>
    <row r="72" spans="1:11" s="3" customFormat="1" ht="12" thickBot="1">
      <c r="A72" s="202" t="s">
        <v>81</v>
      </c>
      <c r="B72" s="203"/>
      <c r="C72" s="203"/>
      <c r="D72" s="203"/>
      <c r="E72" s="203"/>
      <c r="F72" s="203"/>
      <c r="G72" s="204"/>
      <c r="H72" s="8" t="str">
        <f ca="1">IF(SUM(OFFSET(Рябина_черноплодная,1,7):OFFSET(Голубика1,-1,0))=0,"",SUM(OFFSET(Рябина_черноплодная,1,7):OFFSET(Голубика1,-1,0)))</f>
        <v/>
      </c>
      <c r="I72" s="8" t="str">
        <f ca="1">IF(SUM(OFFSET(Рябина_черноплодная,1,8):OFFSET(Голубика2,-1,0))=0,"",SUM(OFFSET(Рябина_черноплодная,1,8):OFFSET(Голубика2,-1,0)))</f>
        <v/>
      </c>
      <c r="J72" s="8" t="str">
        <f ca="1">IF(SUM(OFFSET(Рябина_черноплодная,1,9):OFFSET(Голубика3,-1,0))=0,"",SUM(OFFSET(Рябина_черноплодная,1,9):OFFSET(Голубика3,-1,0)))</f>
        <v/>
      </c>
      <c r="K72" s="10" t="str">
        <f ca="1">IF(SUM(OFFSET(Рябина_черноплодная,1,10):OFFSET(Голубика4,-1,0))=0,"",SUM(OFFSET(Рябина_черноплодная,1,10):OFFSET(Голубика4,-1,0)))</f>
        <v/>
      </c>
    </row>
    <row r="73" spans="1:11" ht="56.25">
      <c r="A73" s="5" t="s">
        <v>7</v>
      </c>
      <c r="B73" s="211" t="s">
        <v>81</v>
      </c>
      <c r="C73" s="44" t="s">
        <v>83</v>
      </c>
      <c r="D73" s="127">
        <v>18</v>
      </c>
      <c r="E73" s="45">
        <v>0</v>
      </c>
      <c r="F73" s="45">
        <v>50</v>
      </c>
      <c r="G73" s="46">
        <v>50</v>
      </c>
      <c r="H73" s="47"/>
      <c r="I73" s="48"/>
      <c r="J73" s="49"/>
      <c r="K73" s="29" t="str">
        <f t="shared" si="1"/>
        <v/>
      </c>
    </row>
    <row r="74" spans="1:11" ht="56.25">
      <c r="A74" s="5" t="s">
        <v>7</v>
      </c>
      <c r="B74" s="212"/>
      <c r="C74" s="50" t="s">
        <v>289</v>
      </c>
      <c r="D74" s="128">
        <v>14</v>
      </c>
      <c r="E74" s="51">
        <v>0</v>
      </c>
      <c r="F74" s="51">
        <v>50</v>
      </c>
      <c r="G74" s="52">
        <v>50</v>
      </c>
      <c r="H74" s="53"/>
      <c r="I74" s="54"/>
      <c r="J74" s="55"/>
      <c r="K74" s="34" t="str">
        <f t="shared" si="1"/>
        <v/>
      </c>
    </row>
    <row r="75" spans="1:11" ht="56.25">
      <c r="A75" s="5" t="s">
        <v>7</v>
      </c>
      <c r="B75" s="212"/>
      <c r="C75" s="50" t="s">
        <v>290</v>
      </c>
      <c r="D75" s="128">
        <v>64</v>
      </c>
      <c r="E75" s="51">
        <v>0</v>
      </c>
      <c r="F75" s="51">
        <v>50</v>
      </c>
      <c r="G75" s="52">
        <v>50</v>
      </c>
      <c r="H75" s="53"/>
      <c r="I75" s="54"/>
      <c r="J75" s="55"/>
      <c r="K75" s="34" t="str">
        <f t="shared" si="1"/>
        <v/>
      </c>
    </row>
    <row r="76" spans="1:11" ht="57" thickBot="1">
      <c r="A76" s="5" t="s">
        <v>7</v>
      </c>
      <c r="B76" s="213"/>
      <c r="C76" s="56" t="s">
        <v>82</v>
      </c>
      <c r="D76" s="129">
        <v>26</v>
      </c>
      <c r="E76" s="57">
        <v>0</v>
      </c>
      <c r="F76" s="57">
        <v>5</v>
      </c>
      <c r="G76" s="58">
        <v>50</v>
      </c>
      <c r="H76" s="59"/>
      <c r="I76" s="60"/>
      <c r="J76" s="61"/>
      <c r="K76" s="42" t="str">
        <f t="shared" si="1"/>
        <v/>
      </c>
    </row>
    <row r="77" spans="1:11" s="3" customFormat="1" ht="12" thickBot="1">
      <c r="A77" s="202" t="s">
        <v>68</v>
      </c>
      <c r="B77" s="203"/>
      <c r="C77" s="203"/>
      <c r="D77" s="203"/>
      <c r="E77" s="203"/>
      <c r="F77" s="203"/>
      <c r="G77" s="204"/>
      <c r="H77" s="8" t="str">
        <f ca="1">IF(SUM(OFFSET(Голубика,1,7):OFFSET(Клюква1,-1,0))=0,"",SUM(OFFSET(Голубика,1,7):OFFSET(Клюква1,-1,0)))</f>
        <v/>
      </c>
      <c r="I77" s="8" t="str">
        <f ca="1">IF(SUM(OFFSET(Голубика,1,8):OFFSET(Клюква2,-1,0))=0,"",SUM(OFFSET(Голубика,1,8):OFFSET(Клюква2,-1,0)))</f>
        <v/>
      </c>
      <c r="J77" s="8" t="str">
        <f ca="1">IF(SUM(OFFSET(Голубика,1,9):OFFSET(Клюква3,-1,0))=0,"",SUM(OFFSET(Голубика,1,9):OFFSET(Клюква3,-1,0)))</f>
        <v/>
      </c>
      <c r="K77" s="10" t="str">
        <f ca="1">IF(SUM(OFFSET(Голубика,1,10):OFFSET(Клюква4,-1,0))=0,"",SUM(OFFSET(Голубика,1,10):OFFSET(Клюква4,-1,0)))</f>
        <v/>
      </c>
    </row>
    <row r="78" spans="1:11" ht="56.25">
      <c r="A78" s="5" t="s">
        <v>7</v>
      </c>
      <c r="B78" s="214" t="s">
        <v>68</v>
      </c>
      <c r="C78" s="44" t="s">
        <v>70</v>
      </c>
      <c r="D78" s="127">
        <v>0</v>
      </c>
      <c r="E78" s="45">
        <v>0</v>
      </c>
      <c r="F78" s="45"/>
      <c r="G78" s="46"/>
      <c r="H78" s="47"/>
      <c r="I78" s="48"/>
      <c r="J78" s="49"/>
      <c r="K78" s="29" t="str">
        <f t="shared" si="1"/>
        <v/>
      </c>
    </row>
    <row r="79" spans="1:11" ht="56.25">
      <c r="A79" s="5" t="s">
        <v>7</v>
      </c>
      <c r="B79" s="201"/>
      <c r="C79" s="50" t="s">
        <v>71</v>
      </c>
      <c r="D79" s="128">
        <v>10000</v>
      </c>
      <c r="E79" s="51">
        <v>43</v>
      </c>
      <c r="F79" s="51"/>
      <c r="G79" s="52"/>
      <c r="H79" s="53"/>
      <c r="I79" s="54"/>
      <c r="J79" s="55"/>
      <c r="K79" s="34" t="str">
        <f t="shared" si="1"/>
        <v/>
      </c>
    </row>
    <row r="80" spans="1:11" ht="56.25">
      <c r="A80" s="5" t="s">
        <v>7</v>
      </c>
      <c r="B80" s="201"/>
      <c r="C80" s="50" t="s">
        <v>72</v>
      </c>
      <c r="D80" s="128">
        <v>0</v>
      </c>
      <c r="E80" s="51">
        <v>43</v>
      </c>
      <c r="F80" s="51"/>
      <c r="G80" s="52">
        <v>0</v>
      </c>
      <c r="H80" s="53"/>
      <c r="I80" s="54"/>
      <c r="J80" s="55"/>
      <c r="K80" s="34" t="str">
        <f t="shared" si="1"/>
        <v/>
      </c>
    </row>
    <row r="81" spans="1:11" ht="56.25">
      <c r="A81" s="5" t="s">
        <v>7</v>
      </c>
      <c r="B81" s="201"/>
      <c r="C81" s="50" t="s">
        <v>92</v>
      </c>
      <c r="D81" s="128">
        <v>10000</v>
      </c>
      <c r="E81" s="51">
        <v>43</v>
      </c>
      <c r="F81" s="51"/>
      <c r="G81" s="52"/>
      <c r="H81" s="53"/>
      <c r="I81" s="54"/>
      <c r="J81" s="55"/>
      <c r="K81" s="34" t="str">
        <f t="shared" si="1"/>
        <v/>
      </c>
    </row>
    <row r="82" spans="1:11" ht="56.25">
      <c r="A82" s="5" t="s">
        <v>7</v>
      </c>
      <c r="B82" s="201"/>
      <c r="C82" s="50" t="s">
        <v>73</v>
      </c>
      <c r="D82" s="128">
        <v>0</v>
      </c>
      <c r="E82" s="51">
        <v>43</v>
      </c>
      <c r="F82" s="51"/>
      <c r="G82" s="52"/>
      <c r="H82" s="53"/>
      <c r="I82" s="54"/>
      <c r="J82" s="55"/>
      <c r="K82" s="34" t="str">
        <f t="shared" si="1"/>
        <v/>
      </c>
    </row>
    <row r="83" spans="1:11" ht="56.25">
      <c r="A83" s="5" t="s">
        <v>7</v>
      </c>
      <c r="B83" s="201"/>
      <c r="C83" s="50" t="s">
        <v>74</v>
      </c>
      <c r="D83" s="128">
        <v>0</v>
      </c>
      <c r="E83" s="51">
        <v>43</v>
      </c>
      <c r="F83" s="51"/>
      <c r="G83" s="52">
        <v>0</v>
      </c>
      <c r="H83" s="53"/>
      <c r="I83" s="54"/>
      <c r="J83" s="55"/>
      <c r="K83" s="34" t="str">
        <f t="shared" si="1"/>
        <v/>
      </c>
    </row>
    <row r="84" spans="1:11" ht="56.25">
      <c r="A84" s="5" t="s">
        <v>7</v>
      </c>
      <c r="B84" s="201"/>
      <c r="C84" s="50" t="s">
        <v>75</v>
      </c>
      <c r="D84" s="128">
        <v>0</v>
      </c>
      <c r="E84" s="51">
        <v>43</v>
      </c>
      <c r="F84" s="51"/>
      <c r="G84" s="52"/>
      <c r="H84" s="53"/>
      <c r="I84" s="54"/>
      <c r="J84" s="55"/>
      <c r="K84" s="34" t="str">
        <f t="shared" si="1"/>
        <v/>
      </c>
    </row>
    <row r="85" spans="1:11" ht="56.25">
      <c r="A85" s="5" t="s">
        <v>7</v>
      </c>
      <c r="B85" s="201"/>
      <c r="C85" s="50" t="s">
        <v>76</v>
      </c>
      <c r="D85" s="128">
        <v>0</v>
      </c>
      <c r="E85" s="51">
        <v>43</v>
      </c>
      <c r="F85" s="51"/>
      <c r="G85" s="52">
        <v>0</v>
      </c>
      <c r="H85" s="53"/>
      <c r="I85" s="54"/>
      <c r="J85" s="55"/>
      <c r="K85" s="34" t="str">
        <f t="shared" si="1"/>
        <v/>
      </c>
    </row>
    <row r="86" spans="1:11" ht="56.25">
      <c r="A86" s="5" t="s">
        <v>7</v>
      </c>
      <c r="B86" s="201"/>
      <c r="C86" s="50" t="s">
        <v>77</v>
      </c>
      <c r="D86" s="128">
        <v>10</v>
      </c>
      <c r="E86" s="51">
        <v>0</v>
      </c>
      <c r="F86" s="51"/>
      <c r="G86" s="52">
        <v>55</v>
      </c>
      <c r="H86" s="53"/>
      <c r="I86" s="54"/>
      <c r="J86" s="55"/>
      <c r="K86" s="34" t="str">
        <f t="shared" si="1"/>
        <v/>
      </c>
    </row>
    <row r="87" spans="1:11" ht="56.25">
      <c r="A87" s="5" t="s">
        <v>7</v>
      </c>
      <c r="B87" s="201"/>
      <c r="C87" s="50" t="s">
        <v>78</v>
      </c>
      <c r="D87" s="128">
        <v>0</v>
      </c>
      <c r="E87" s="51">
        <v>43</v>
      </c>
      <c r="F87" s="51"/>
      <c r="G87" s="52">
        <v>0</v>
      </c>
      <c r="H87" s="53"/>
      <c r="I87" s="54"/>
      <c r="J87" s="55"/>
      <c r="K87" s="34" t="str">
        <f t="shared" si="1"/>
        <v/>
      </c>
    </row>
    <row r="88" spans="1:11" ht="56.25">
      <c r="A88" s="5" t="s">
        <v>7</v>
      </c>
      <c r="B88" s="201"/>
      <c r="C88" s="50" t="s">
        <v>79</v>
      </c>
      <c r="D88" s="128">
        <v>0</v>
      </c>
      <c r="E88" s="51">
        <v>43</v>
      </c>
      <c r="F88" s="51"/>
      <c r="G88" s="52"/>
      <c r="H88" s="53"/>
      <c r="I88" s="54"/>
      <c r="J88" s="55"/>
      <c r="K88" s="34" t="str">
        <f t="shared" si="1"/>
        <v/>
      </c>
    </row>
    <row r="89" spans="1:11" ht="57" thickBot="1">
      <c r="A89" s="5" t="s">
        <v>7</v>
      </c>
      <c r="B89" s="215"/>
      <c r="C89" s="50" t="s">
        <v>80</v>
      </c>
      <c r="D89" s="128">
        <v>0</v>
      </c>
      <c r="E89" s="51">
        <v>43</v>
      </c>
      <c r="F89" s="51"/>
      <c r="G89" s="52"/>
      <c r="H89" s="53"/>
      <c r="I89" s="54"/>
      <c r="J89" s="55"/>
      <c r="K89" s="34" t="str">
        <f t="shared" si="1"/>
        <v/>
      </c>
    </row>
    <row r="90" spans="1:11" s="3" customFormat="1">
      <c r="A90" s="195" t="s">
        <v>88</v>
      </c>
      <c r="B90" s="196"/>
      <c r="C90" s="196"/>
      <c r="D90" s="196"/>
      <c r="E90" s="196"/>
      <c r="F90" s="196"/>
      <c r="G90" s="197"/>
      <c r="H90" s="8" t="str">
        <f ca="1">IF(SUM(OFFSET(Клюква,1,7):OFFSET(Подвой1,-1,0))=0,"",SUM(OFFSET(Клюква,1,7):OFFSET(Подвой1,-1,0)))</f>
        <v/>
      </c>
      <c r="I90" s="8" t="str">
        <f ca="1">IF(SUM(OFFSET(Клюква,1,8):OFFSET(Подвой2,-1,0))=0,"",SUM(OFFSET(Клюква,1,8):OFFSET(Подвой2,-1,0)))</f>
        <v/>
      </c>
      <c r="J90" s="8" t="str">
        <f ca="1">IF(SUM(OFFSET(Клюква,1,9):OFFSET(Подвой3,-1,0))=0,"",SUM(OFFSET(Клюква,1,9):OFFSET(Подвой3,-1,0)))</f>
        <v/>
      </c>
      <c r="K90" s="10" t="str">
        <f ca="1">IF(SUM(OFFSET(Клюква,1,10):OFFSET(Подвой4,-1,0))=0,"",SUM(OFFSET(Клюква,1,10):OFFSET(Подвой4,-1,0)))</f>
        <v/>
      </c>
    </row>
    <row r="91" spans="1:11" ht="57" thickBot="1">
      <c r="A91" s="5" t="s">
        <v>7</v>
      </c>
      <c r="B91" s="6" t="s">
        <v>88</v>
      </c>
      <c r="C91" s="50" t="s">
        <v>89</v>
      </c>
      <c r="D91" s="128">
        <v>0</v>
      </c>
      <c r="E91" s="51">
        <v>38</v>
      </c>
      <c r="F91" s="51">
        <v>45</v>
      </c>
      <c r="G91" s="52">
        <v>45</v>
      </c>
      <c r="H91" s="53"/>
      <c r="I91" s="54"/>
      <c r="J91" s="55"/>
      <c r="K91" s="42" t="str">
        <f t="shared" si="1"/>
        <v/>
      </c>
    </row>
    <row r="92" spans="1:11" ht="57" thickBot="1">
      <c r="A92" s="5" t="s">
        <v>7</v>
      </c>
      <c r="B92" s="6" t="s">
        <v>88</v>
      </c>
      <c r="C92" s="50" t="s">
        <v>90</v>
      </c>
      <c r="D92" s="128">
        <v>0</v>
      </c>
      <c r="E92" s="51">
        <v>38</v>
      </c>
      <c r="F92" s="51">
        <v>45</v>
      </c>
      <c r="G92" s="52">
        <v>45</v>
      </c>
      <c r="H92" s="53"/>
      <c r="I92" s="54"/>
      <c r="J92" s="55"/>
      <c r="K92" s="42" t="str">
        <f t="shared" si="1"/>
        <v/>
      </c>
    </row>
    <row r="93" spans="1:11" ht="57" thickBot="1">
      <c r="A93" s="5" t="s">
        <v>7</v>
      </c>
      <c r="B93" s="6" t="s">
        <v>88</v>
      </c>
      <c r="C93" s="50" t="s">
        <v>93</v>
      </c>
      <c r="D93" s="128">
        <v>0</v>
      </c>
      <c r="E93" s="51">
        <v>38</v>
      </c>
      <c r="F93" s="51">
        <v>45</v>
      </c>
      <c r="G93" s="52">
        <v>45</v>
      </c>
      <c r="H93" s="53"/>
      <c r="I93" s="54"/>
      <c r="J93" s="55"/>
      <c r="K93" s="42" t="str">
        <f t="shared" si="1"/>
        <v/>
      </c>
    </row>
    <row r="94" spans="1:11" s="3" customFormat="1" ht="12" thickBot="1">
      <c r="A94" s="195" t="s">
        <v>94</v>
      </c>
      <c r="B94" s="196"/>
      <c r="C94" s="196"/>
      <c r="D94" s="196"/>
      <c r="E94" s="196"/>
      <c r="F94" s="196"/>
      <c r="G94" s="197"/>
      <c r="H94" s="8" t="str">
        <f ca="1">IF(SUM(OFFSET(Подвой,1,7):OFFSET(Жимолость1,-1,0))=0,"",SUM(OFFSET(Подвой,1,7):OFFSET(Жимолость1,-1,0)))</f>
        <v/>
      </c>
      <c r="I94" s="8" t="str">
        <f ca="1">IF(SUM(OFFSET(Подвой,1,8):OFFSET(Жимолость2,-1,0))=0,"",SUM(OFFSET(Подвой,1,8):OFFSET(Жимолость2,-1,0)))</f>
        <v/>
      </c>
      <c r="J94" s="8" t="str">
        <f ca="1">IF(SUM(OFFSET(Подвой,1,9):OFFSET(Жимолость3,-1,0))=0,"",SUM(OFFSET(Подвой,1,9):OFFSET(Жимолость3,-1,0)))</f>
        <v/>
      </c>
      <c r="K94" s="10" t="str">
        <f ca="1">IF(SUM(OFFSET(Подвой,1,10):OFFSET(Жимолость4,-1,0))=0,"",SUM(OFFSET(Подвой,1,10):OFFSET(Жимолость4,-1,0)))</f>
        <v/>
      </c>
    </row>
    <row r="95" spans="1:11" ht="23.25" thickBot="1">
      <c r="A95" s="216" t="s">
        <v>7</v>
      </c>
      <c r="B95" s="214" t="s">
        <v>94</v>
      </c>
      <c r="C95" s="44" t="s">
        <v>95</v>
      </c>
      <c r="D95" s="127">
        <v>9</v>
      </c>
      <c r="E95" s="45">
        <v>0</v>
      </c>
      <c r="F95" s="45">
        <v>45</v>
      </c>
      <c r="G95" s="46">
        <v>45</v>
      </c>
      <c r="H95" s="47"/>
      <c r="I95" s="48"/>
      <c r="J95" s="49"/>
      <c r="K95" s="42" t="str">
        <f t="shared" si="1"/>
        <v/>
      </c>
    </row>
    <row r="96" spans="1:11" ht="22.5">
      <c r="A96" s="217"/>
      <c r="B96" s="201"/>
      <c r="C96" s="50" t="s">
        <v>96</v>
      </c>
      <c r="D96" s="128">
        <v>36</v>
      </c>
      <c r="E96" s="51">
        <v>0</v>
      </c>
      <c r="F96" s="51">
        <v>45</v>
      </c>
      <c r="G96" s="52">
        <v>45</v>
      </c>
      <c r="H96" s="53"/>
      <c r="I96" s="54"/>
      <c r="J96" s="55"/>
      <c r="K96" s="34" t="str">
        <f t="shared" si="1"/>
        <v/>
      </c>
    </row>
    <row r="97" spans="1:11" ht="22.5">
      <c r="A97" s="217"/>
      <c r="B97" s="201"/>
      <c r="C97" s="50" t="s">
        <v>97</v>
      </c>
      <c r="D97" s="128">
        <v>124</v>
      </c>
      <c r="E97" s="51">
        <v>0</v>
      </c>
      <c r="F97" s="51">
        <v>45</v>
      </c>
      <c r="G97" s="52">
        <v>45</v>
      </c>
      <c r="H97" s="53"/>
      <c r="I97" s="54"/>
      <c r="J97" s="55"/>
      <c r="K97" s="34" t="str">
        <f t="shared" si="1"/>
        <v/>
      </c>
    </row>
    <row r="98" spans="1:11" ht="23.25" thickBot="1">
      <c r="A98" s="217"/>
      <c r="B98" s="201"/>
      <c r="C98" s="50" t="s">
        <v>98</v>
      </c>
      <c r="D98" s="128">
        <v>13</v>
      </c>
      <c r="E98" s="51">
        <v>0</v>
      </c>
      <c r="F98" s="51">
        <v>45</v>
      </c>
      <c r="G98" s="52">
        <v>45</v>
      </c>
      <c r="H98" s="53"/>
      <c r="I98" s="54"/>
      <c r="J98" s="55"/>
      <c r="K98" s="42" t="str">
        <f t="shared" si="1"/>
        <v/>
      </c>
    </row>
    <row r="99" spans="1:11" ht="23.25" thickBot="1">
      <c r="A99" s="218"/>
      <c r="B99" s="215"/>
      <c r="C99" s="50" t="s">
        <v>99</v>
      </c>
      <c r="D99" s="128">
        <v>0</v>
      </c>
      <c r="E99" s="51">
        <v>0</v>
      </c>
      <c r="F99" s="51">
        <v>45</v>
      </c>
      <c r="G99" s="52">
        <v>45</v>
      </c>
      <c r="H99" s="53"/>
      <c r="I99" s="54"/>
      <c r="J99" s="55"/>
      <c r="K99" s="34" t="str">
        <f t="shared" si="1"/>
        <v/>
      </c>
    </row>
    <row r="100" spans="1:11" s="3" customFormat="1" ht="12" thickBot="1">
      <c r="A100" s="195" t="s">
        <v>100</v>
      </c>
      <c r="B100" s="196"/>
      <c r="C100" s="196"/>
      <c r="D100" s="196"/>
      <c r="E100" s="196"/>
      <c r="F100" s="196"/>
      <c r="G100" s="197"/>
      <c r="H100" s="8" t="str">
        <f ca="1">IF(SUM(OFFSET(Жимолость,1,7):OFFSET(Алыча_гибридная1,-1,0))=0,"",SUM(OFFSET(Жимолость,1,7):OFFSET(Алыча_гибридная1,-1,0)))</f>
        <v/>
      </c>
      <c r="I100" s="8" t="str">
        <f ca="1">IF(SUM(OFFSET(Жимолость,1,8):OFFSET(Алыча_гибридная2,-1,0))=0,"",SUM(OFFSET(Жимолость,1,8):OFFSET(Алыча_гибридная2,-1,0)))</f>
        <v/>
      </c>
      <c r="J100" s="8" t="str">
        <f ca="1">IF(SUM(OFFSET(Жимолость,1,9):OFFSET(Алыча_гибридная3,-1,0))=0,"",SUM(OFFSET(Жимолость,1,9):OFFSET(Алыча_гибридная3,-1,0)))</f>
        <v/>
      </c>
      <c r="K100" s="10" t="str">
        <f ca="1">IF(SUM(OFFSET(Жимолость,1,10):OFFSET(Алыча_гибридная4,-1,0))=0,"",SUM(OFFSET(Жимолость,1,10):OFFSET(Алыча_гибридная4,-1,0)))</f>
        <v/>
      </c>
    </row>
    <row r="101" spans="1:11" ht="56.25">
      <c r="A101" s="5" t="s">
        <v>7</v>
      </c>
      <c r="B101" s="214" t="s">
        <v>100</v>
      </c>
      <c r="C101" s="44" t="s">
        <v>101</v>
      </c>
      <c r="D101" s="127">
        <v>0</v>
      </c>
      <c r="E101" s="45">
        <v>38</v>
      </c>
      <c r="F101" s="45">
        <v>45</v>
      </c>
      <c r="G101" s="46">
        <v>45</v>
      </c>
      <c r="H101" s="47"/>
      <c r="I101" s="48"/>
      <c r="J101" s="49"/>
      <c r="K101" s="29" t="str">
        <f t="shared" si="1"/>
        <v/>
      </c>
    </row>
    <row r="102" spans="1:11" ht="56.25">
      <c r="A102" s="5" t="s">
        <v>7</v>
      </c>
      <c r="B102" s="201"/>
      <c r="C102" s="50" t="s">
        <v>102</v>
      </c>
      <c r="D102" s="128">
        <v>17</v>
      </c>
      <c r="E102" s="51">
        <v>0</v>
      </c>
      <c r="F102" s="51">
        <v>45</v>
      </c>
      <c r="G102" s="52">
        <v>45</v>
      </c>
      <c r="H102" s="53"/>
      <c r="I102" s="54"/>
      <c r="J102" s="55"/>
      <c r="K102" s="34" t="str">
        <f t="shared" si="1"/>
        <v/>
      </c>
    </row>
    <row r="103" spans="1:11" ht="56.25">
      <c r="A103" s="5" t="s">
        <v>7</v>
      </c>
      <c r="B103" s="201"/>
      <c r="C103" s="50" t="s">
        <v>103</v>
      </c>
      <c r="D103" s="128">
        <v>29</v>
      </c>
      <c r="E103" s="51">
        <v>0</v>
      </c>
      <c r="F103" s="51">
        <v>45</v>
      </c>
      <c r="G103" s="52">
        <v>45</v>
      </c>
      <c r="H103" s="53"/>
      <c r="I103" s="54"/>
      <c r="J103" s="55"/>
      <c r="K103" s="34" t="str">
        <f t="shared" si="1"/>
        <v/>
      </c>
    </row>
    <row r="104" spans="1:11" ht="56.25">
      <c r="A104" s="5" t="s">
        <v>7</v>
      </c>
      <c r="B104" s="201"/>
      <c r="C104" s="50" t="s">
        <v>104</v>
      </c>
      <c r="D104" s="128">
        <v>5</v>
      </c>
      <c r="E104" s="51">
        <v>0</v>
      </c>
      <c r="F104" s="51">
        <v>45</v>
      </c>
      <c r="G104" s="52">
        <v>45</v>
      </c>
      <c r="H104" s="53"/>
      <c r="I104" s="54"/>
      <c r="J104" s="55"/>
      <c r="K104" s="34" t="str">
        <f t="shared" si="1"/>
        <v/>
      </c>
    </row>
    <row r="105" spans="1:11" ht="56.25">
      <c r="A105" s="5" t="s">
        <v>7</v>
      </c>
      <c r="B105" s="201"/>
      <c r="C105" s="50" t="s">
        <v>105</v>
      </c>
      <c r="D105" s="128">
        <v>35</v>
      </c>
      <c r="E105" s="51">
        <v>0</v>
      </c>
      <c r="F105" s="51">
        <v>45</v>
      </c>
      <c r="G105" s="52">
        <v>45</v>
      </c>
      <c r="H105" s="53"/>
      <c r="I105" s="54"/>
      <c r="J105" s="55"/>
      <c r="K105" s="34" t="str">
        <f t="shared" si="1"/>
        <v/>
      </c>
    </row>
    <row r="106" spans="1:11" ht="56.25">
      <c r="A106" s="5" t="s">
        <v>7</v>
      </c>
      <c r="B106" s="201"/>
      <c r="C106" s="50" t="s">
        <v>106</v>
      </c>
      <c r="D106" s="128">
        <v>0</v>
      </c>
      <c r="E106" s="51">
        <v>38</v>
      </c>
      <c r="F106" s="51">
        <v>45</v>
      </c>
      <c r="G106" s="52">
        <v>45</v>
      </c>
      <c r="H106" s="53"/>
      <c r="I106" s="54"/>
      <c r="J106" s="55"/>
      <c r="K106" s="34" t="str">
        <f t="shared" si="1"/>
        <v/>
      </c>
    </row>
    <row r="107" spans="1:11" ht="56.25">
      <c r="A107" s="5" t="s">
        <v>7</v>
      </c>
      <c r="B107" s="201"/>
      <c r="C107" s="50" t="s">
        <v>107</v>
      </c>
      <c r="D107" s="128">
        <v>0</v>
      </c>
      <c r="E107" s="51">
        <v>38</v>
      </c>
      <c r="F107" s="51">
        <v>45</v>
      </c>
      <c r="G107" s="52">
        <v>45</v>
      </c>
      <c r="H107" s="53"/>
      <c r="I107" s="54"/>
      <c r="J107" s="55"/>
      <c r="K107" s="34" t="str">
        <f t="shared" si="1"/>
        <v/>
      </c>
    </row>
    <row r="108" spans="1:11" ht="56.25">
      <c r="A108" s="5" t="s">
        <v>7</v>
      </c>
      <c r="B108" s="201"/>
      <c r="C108" s="50" t="s">
        <v>108</v>
      </c>
      <c r="D108" s="128">
        <v>180</v>
      </c>
      <c r="E108" s="51">
        <v>0</v>
      </c>
      <c r="F108" s="51">
        <v>45</v>
      </c>
      <c r="G108" s="52">
        <v>45</v>
      </c>
      <c r="H108" s="53"/>
      <c r="I108" s="54"/>
      <c r="J108" s="55"/>
      <c r="K108" s="34" t="str">
        <f t="shared" si="1"/>
        <v/>
      </c>
    </row>
    <row r="109" spans="1:11" ht="56.25">
      <c r="A109" s="5" t="s">
        <v>7</v>
      </c>
      <c r="B109" s="201"/>
      <c r="C109" s="50" t="s">
        <v>109</v>
      </c>
      <c r="D109" s="128">
        <v>0</v>
      </c>
      <c r="E109" s="51">
        <v>38</v>
      </c>
      <c r="F109" s="51">
        <v>45</v>
      </c>
      <c r="G109" s="52">
        <v>45</v>
      </c>
      <c r="H109" s="53"/>
      <c r="I109" s="54"/>
      <c r="J109" s="55"/>
      <c r="K109" s="34" t="str">
        <f t="shared" si="1"/>
        <v/>
      </c>
    </row>
    <row r="110" spans="1:11" ht="56.25">
      <c r="A110" s="5" t="s">
        <v>7</v>
      </c>
      <c r="B110" s="219"/>
      <c r="C110" s="50" t="s">
        <v>110</v>
      </c>
      <c r="D110" s="128">
        <v>0</v>
      </c>
      <c r="E110" s="51">
        <v>38</v>
      </c>
      <c r="F110" s="51">
        <v>45</v>
      </c>
      <c r="G110" s="52">
        <v>45</v>
      </c>
      <c r="H110" s="53"/>
      <c r="I110" s="54"/>
      <c r="J110" s="55"/>
      <c r="K110" s="34" t="str">
        <f t="shared" si="1"/>
        <v/>
      </c>
    </row>
    <row r="111" spans="1:11" s="3" customFormat="1" ht="12" thickBot="1">
      <c r="A111" s="195" t="s">
        <v>291</v>
      </c>
      <c r="B111" s="196"/>
      <c r="C111" s="196"/>
      <c r="D111" s="196"/>
      <c r="E111" s="196"/>
      <c r="F111" s="196"/>
      <c r="G111" s="197"/>
      <c r="H111" s="8" t="str">
        <f ca="1">IF(SUM(OFFSET(Алыча_гибридная,1,7):OFFSET(Актинидия1,-1,0))=0,"",SUM(OFFSET(Алыча_гибридная,1,7):OFFSET(Актинидия1,-1,0)))</f>
        <v/>
      </c>
      <c r="I111" s="8" t="str">
        <f ca="1">IF(SUM(OFFSET(Алыча_гибридная,1,8):OFFSET(Актинидия2,-1,0))=0,"",SUM(OFFSET(Алыча_гибридная,1,8):OFFSET(Актинидия2,-1,0)))</f>
        <v/>
      </c>
      <c r="J111" s="8" t="str">
        <f ca="1">IF(SUM(OFFSET(Алыча_гибридная,1,9):OFFSET(Актинидия3,-1,0))=0,"",SUM(OFFSET(Алыча_гибридная,1,9):OFFSET(Актинидия3,-1,0)))</f>
        <v/>
      </c>
      <c r="K111" s="10" t="str">
        <f ca="1">IF(SUM(OFFSET(Алыча_гибридная,1,10):OFFSET(Актинидия4,-1,0))=0,"",SUM(OFFSET(Алыча_гибридная,1,10):OFFSET(Актинидия4,-1,0)))</f>
        <v/>
      </c>
    </row>
    <row r="112" spans="1:11" ht="56.25">
      <c r="A112" s="5" t="s">
        <v>7</v>
      </c>
      <c r="B112" s="214" t="s">
        <v>111</v>
      </c>
      <c r="C112" s="44" t="s">
        <v>112</v>
      </c>
      <c r="D112" s="127"/>
      <c r="E112" s="45">
        <v>43</v>
      </c>
      <c r="F112" s="45"/>
      <c r="G112" s="46"/>
      <c r="H112" s="47"/>
      <c r="I112" s="48"/>
      <c r="J112" s="49"/>
      <c r="K112" s="29" t="str">
        <f t="shared" si="1"/>
        <v/>
      </c>
    </row>
    <row r="113" spans="1:11" ht="56.25">
      <c r="A113" s="5" t="s">
        <v>7</v>
      </c>
      <c r="B113" s="201"/>
      <c r="C113" s="50" t="s">
        <v>113</v>
      </c>
      <c r="D113" s="128"/>
      <c r="E113" s="51">
        <v>43</v>
      </c>
      <c r="F113" s="51"/>
      <c r="G113" s="52"/>
      <c r="H113" s="53"/>
      <c r="I113" s="54"/>
      <c r="J113" s="55"/>
      <c r="K113" s="34" t="str">
        <f t="shared" si="1"/>
        <v/>
      </c>
    </row>
    <row r="114" spans="1:11" ht="56.25">
      <c r="A114" s="5" t="s">
        <v>7</v>
      </c>
      <c r="B114" s="201"/>
      <c r="C114" s="50" t="s">
        <v>114</v>
      </c>
      <c r="D114" s="128"/>
      <c r="E114" s="51">
        <v>43</v>
      </c>
      <c r="F114" s="51"/>
      <c r="G114" s="52"/>
      <c r="H114" s="53"/>
      <c r="I114" s="54"/>
      <c r="J114" s="55"/>
      <c r="K114" s="34" t="str">
        <f t="shared" si="1"/>
        <v/>
      </c>
    </row>
    <row r="115" spans="1:11" ht="56.25">
      <c r="A115" s="5" t="s">
        <v>7</v>
      </c>
      <c r="B115" s="219"/>
      <c r="C115" s="50" t="s">
        <v>115</v>
      </c>
      <c r="D115" s="128"/>
      <c r="E115" s="51">
        <v>43</v>
      </c>
      <c r="F115" s="51"/>
      <c r="G115" s="52"/>
      <c r="H115" s="53"/>
      <c r="I115" s="54"/>
      <c r="J115" s="55"/>
      <c r="K115" s="34" t="str">
        <f t="shared" si="1"/>
        <v/>
      </c>
    </row>
    <row r="116" spans="1:11" s="3" customFormat="1" ht="12" thickBot="1">
      <c r="A116" s="195" t="s">
        <v>116</v>
      </c>
      <c r="B116" s="196"/>
      <c r="C116" s="196"/>
      <c r="D116" s="196"/>
      <c r="E116" s="196"/>
      <c r="F116" s="196"/>
      <c r="G116" s="197"/>
      <c r="H116" s="8" t="str">
        <f ca="1">IF(SUM(OFFSET(Актинидия,1,7):OFFSET(Сирень1,-1,0))=0,"",SUM(OFFSET(Актинидия,1,7):OFFSET(Сирень1,-1,0)))</f>
        <v/>
      </c>
      <c r="I116" s="8" t="str">
        <f ca="1">IF(SUM(OFFSET(Актинидия,1,8):OFFSET(Сирень2,-1,0))=0,"",SUM(OFFSET(Актинидия,1,8):OFFSET(Сирень2,-1,0)))</f>
        <v/>
      </c>
      <c r="J116" s="8" t="str">
        <f ca="1">IF(SUM(OFFSET(Актинидия,1,9):OFFSET(Сирень3,-1,0))=0,"",SUM(OFFSET(Актинидия,1,9):OFFSET(Сирень3,-1,0)))</f>
        <v/>
      </c>
      <c r="K116" s="10" t="str">
        <f ca="1">IF(SUM(OFFSET(Актинидия,1,10):OFFSET(Сирень4,-1,0))=0,"",SUM(OFFSET(Актинидия,1,10):OFFSET(Сирень4,-1,0)))</f>
        <v/>
      </c>
    </row>
    <row r="117" spans="1:11" ht="56.25">
      <c r="A117" s="5" t="s">
        <v>7</v>
      </c>
      <c r="B117" s="211" t="s">
        <v>292</v>
      </c>
      <c r="C117" s="44" t="s">
        <v>293</v>
      </c>
      <c r="D117" s="127">
        <v>0</v>
      </c>
      <c r="E117" s="45">
        <v>43</v>
      </c>
      <c r="F117" s="45">
        <v>60</v>
      </c>
      <c r="G117" s="46">
        <v>60</v>
      </c>
      <c r="H117" s="47"/>
      <c r="I117" s="48"/>
      <c r="J117" s="49"/>
      <c r="K117" s="29" t="str">
        <f t="shared" si="1"/>
        <v/>
      </c>
    </row>
    <row r="118" spans="1:11" ht="56.25">
      <c r="A118" s="5" t="s">
        <v>7</v>
      </c>
      <c r="B118" s="212"/>
      <c r="C118" s="50" t="s">
        <v>294</v>
      </c>
      <c r="D118" s="128">
        <v>12</v>
      </c>
      <c r="E118" s="51">
        <v>0</v>
      </c>
      <c r="F118" s="51">
        <v>60</v>
      </c>
      <c r="G118" s="52">
        <v>60</v>
      </c>
      <c r="H118" s="53"/>
      <c r="I118" s="54"/>
      <c r="J118" s="55"/>
      <c r="K118" s="34" t="str">
        <f t="shared" si="1"/>
        <v/>
      </c>
    </row>
    <row r="119" spans="1:11" ht="56.25">
      <c r="A119" s="5" t="s">
        <v>7</v>
      </c>
      <c r="B119" s="212"/>
      <c r="C119" s="50" t="s">
        <v>119</v>
      </c>
      <c r="D119" s="128">
        <v>0</v>
      </c>
      <c r="E119" s="51">
        <v>43</v>
      </c>
      <c r="F119" s="51">
        <v>60</v>
      </c>
      <c r="G119" s="52">
        <v>60</v>
      </c>
      <c r="H119" s="53"/>
      <c r="I119" s="54"/>
      <c r="J119" s="55"/>
      <c r="K119" s="34" t="str">
        <f t="shared" si="1"/>
        <v/>
      </c>
    </row>
    <row r="120" spans="1:11" ht="56.25">
      <c r="A120" s="5" t="s">
        <v>7</v>
      </c>
      <c r="B120" s="212"/>
      <c r="C120" s="50" t="s">
        <v>118</v>
      </c>
      <c r="D120" s="128">
        <v>0</v>
      </c>
      <c r="E120" s="51">
        <v>43</v>
      </c>
      <c r="F120" s="51">
        <v>60</v>
      </c>
      <c r="G120" s="52">
        <v>60</v>
      </c>
      <c r="H120" s="53"/>
      <c r="I120" s="54"/>
      <c r="J120" s="55"/>
      <c r="K120" s="34" t="str">
        <f t="shared" si="1"/>
        <v/>
      </c>
    </row>
    <row r="121" spans="1:11" ht="56.25">
      <c r="A121" s="5" t="s">
        <v>7</v>
      </c>
      <c r="B121" s="212"/>
      <c r="C121" s="50" t="s">
        <v>120</v>
      </c>
      <c r="D121" s="128">
        <v>0</v>
      </c>
      <c r="E121" s="51">
        <v>43</v>
      </c>
      <c r="F121" s="51">
        <v>65</v>
      </c>
      <c r="G121" s="52">
        <v>65</v>
      </c>
      <c r="H121" s="53"/>
      <c r="I121" s="54"/>
      <c r="J121" s="55"/>
      <c r="K121" s="34" t="str">
        <f t="shared" si="1"/>
        <v/>
      </c>
    </row>
    <row r="122" spans="1:11" ht="56.25">
      <c r="A122" s="5" t="s">
        <v>7</v>
      </c>
      <c r="B122" s="212"/>
      <c r="C122" s="50" t="s">
        <v>121</v>
      </c>
      <c r="D122" s="128">
        <v>0</v>
      </c>
      <c r="E122" s="51">
        <v>43</v>
      </c>
      <c r="F122" s="51">
        <v>60</v>
      </c>
      <c r="G122" s="52">
        <v>60</v>
      </c>
      <c r="H122" s="53"/>
      <c r="I122" s="54"/>
      <c r="J122" s="55"/>
      <c r="K122" s="34" t="str">
        <f t="shared" si="1"/>
        <v/>
      </c>
    </row>
    <row r="123" spans="1:11" ht="56.25">
      <c r="A123" s="5" t="s">
        <v>7</v>
      </c>
      <c r="B123" s="212"/>
      <c r="C123" s="50" t="s">
        <v>122</v>
      </c>
      <c r="D123" s="128">
        <v>0</v>
      </c>
      <c r="E123" s="51">
        <v>43</v>
      </c>
      <c r="F123" s="51">
        <v>60</v>
      </c>
      <c r="G123" s="52">
        <v>60</v>
      </c>
      <c r="H123" s="53"/>
      <c r="I123" s="54"/>
      <c r="J123" s="55"/>
      <c r="K123" s="34" t="str">
        <f t="shared" si="1"/>
        <v/>
      </c>
    </row>
    <row r="124" spans="1:11" ht="56.25">
      <c r="A124" s="5" t="s">
        <v>7</v>
      </c>
      <c r="B124" s="212"/>
      <c r="C124" s="50" t="s">
        <v>296</v>
      </c>
      <c r="D124" s="128">
        <v>8</v>
      </c>
      <c r="E124" s="51">
        <v>0</v>
      </c>
      <c r="F124" s="51">
        <v>60</v>
      </c>
      <c r="G124" s="52">
        <v>60</v>
      </c>
      <c r="H124" s="53"/>
      <c r="I124" s="54"/>
      <c r="J124" s="55"/>
      <c r="K124" s="34" t="str">
        <f t="shared" si="1"/>
        <v/>
      </c>
    </row>
    <row r="125" spans="1:11" ht="56.25">
      <c r="A125" s="5" t="s">
        <v>7</v>
      </c>
      <c r="B125" s="212"/>
      <c r="C125" s="50" t="s">
        <v>297</v>
      </c>
      <c r="D125" s="128">
        <v>0</v>
      </c>
      <c r="E125" s="51">
        <v>43</v>
      </c>
      <c r="F125" s="51">
        <v>60</v>
      </c>
      <c r="G125" s="52">
        <v>60</v>
      </c>
      <c r="H125" s="53"/>
      <c r="I125" s="54"/>
      <c r="J125" s="55"/>
      <c r="K125" s="34" t="str">
        <f t="shared" si="1"/>
        <v/>
      </c>
    </row>
    <row r="126" spans="1:11" ht="56.25">
      <c r="A126" s="5" t="s">
        <v>7</v>
      </c>
      <c r="B126" s="212"/>
      <c r="C126" s="50" t="s">
        <v>298</v>
      </c>
      <c r="D126" s="128">
        <v>1</v>
      </c>
      <c r="E126" s="51">
        <v>0</v>
      </c>
      <c r="F126" s="51">
        <v>60</v>
      </c>
      <c r="G126" s="52">
        <v>60</v>
      </c>
      <c r="H126" s="53"/>
      <c r="I126" s="54"/>
      <c r="J126" s="55"/>
      <c r="K126" s="34" t="str">
        <f t="shared" si="1"/>
        <v/>
      </c>
    </row>
    <row r="127" spans="1:11" ht="57" thickBot="1">
      <c r="A127" s="5" t="s">
        <v>7</v>
      </c>
      <c r="B127" s="220"/>
      <c r="C127" s="62" t="s">
        <v>126</v>
      </c>
      <c r="D127" s="130">
        <v>0</v>
      </c>
      <c r="E127" s="63">
        <v>43</v>
      </c>
      <c r="F127" s="63">
        <v>60</v>
      </c>
      <c r="G127" s="64">
        <v>60</v>
      </c>
      <c r="H127" s="65"/>
      <c r="I127" s="66"/>
      <c r="J127" s="67"/>
      <c r="K127" s="68" t="str">
        <f t="shared" si="1"/>
        <v/>
      </c>
    </row>
    <row r="128" spans="1:11">
      <c r="A128" s="221" t="s">
        <v>299</v>
      </c>
      <c r="B128" s="222"/>
      <c r="C128" s="222"/>
      <c r="D128" s="222"/>
      <c r="E128" s="222"/>
      <c r="F128" s="222"/>
      <c r="G128" s="222"/>
      <c r="H128" s="222"/>
      <c r="I128" s="222"/>
      <c r="J128" s="222"/>
      <c r="K128" s="223"/>
    </row>
    <row r="129" spans="1:11" s="3" customFormat="1" ht="12" thickBot="1">
      <c r="A129" s="195" t="s">
        <v>130</v>
      </c>
      <c r="B129" s="196"/>
      <c r="C129" s="196"/>
      <c r="D129" s="196"/>
      <c r="E129" s="196"/>
      <c r="F129" s="196"/>
      <c r="G129" s="197"/>
      <c r="H129" s="8" t="str">
        <f ca="1">IF(SUM(OFFSET(Сирень,1,7):OFFSET(ГейхераГейхерелла1,-1,0))=0,"",SUM(OFFSET(Сирень,1,7):OFFSET(ГейхераГейхерелла1,-1,0)))</f>
        <v/>
      </c>
      <c r="I129" s="8" t="str">
        <f ca="1">IF(SUM(OFFSET(Сирень,1,8):OFFSET(ГейхераГейхерелла2,-1,0))=0,"",SUM(OFFSET(Сирень,1,8):OFFSET(ГейхераГейхерелла2,-1,0)))</f>
        <v/>
      </c>
      <c r="J129" s="8" t="str">
        <f ca="1">IF(SUM(OFFSET(Сирень,1,9):OFFSET(ГейхераГейхерелла3,-1,0))=0,"",SUM(OFFSET(Сирень,1,9):OFFSET(ГейхераГейхерелла3,-1,0)))</f>
        <v/>
      </c>
      <c r="K129" s="10" t="str">
        <f ca="1">IF(SUM(OFFSET(Сирень,1,10):OFFSET(ГейхераГейхерелла4,-1,0))=0,"",SUM(OFFSET(Сирень,1,10):OFFSET(ГейхераГейхерелла4,-1,0)))</f>
        <v/>
      </c>
    </row>
    <row r="130" spans="1:11" ht="56.25">
      <c r="A130" s="5" t="s">
        <v>7</v>
      </c>
      <c r="B130" s="211" t="s">
        <v>130</v>
      </c>
      <c r="C130" s="44" t="s">
        <v>131</v>
      </c>
      <c r="D130" s="127">
        <v>8</v>
      </c>
      <c r="E130" s="45">
        <v>0</v>
      </c>
      <c r="F130" s="45">
        <v>60</v>
      </c>
      <c r="G130" s="46">
        <v>60</v>
      </c>
      <c r="H130" s="69"/>
      <c r="I130" s="70"/>
      <c r="J130" s="70"/>
      <c r="K130" s="29" t="str">
        <f t="shared" ref="K130:K193" si="3">IF(H130*E130+I130*F130+J130*G130=0,"",H130*E130+I130*F130+J130*G130)</f>
        <v/>
      </c>
    </row>
    <row r="131" spans="1:11" ht="56.25">
      <c r="A131" s="5" t="s">
        <v>7</v>
      </c>
      <c r="B131" s="212"/>
      <c r="C131" s="50" t="s">
        <v>153</v>
      </c>
      <c r="D131" s="128">
        <v>0</v>
      </c>
      <c r="E131" s="51">
        <v>43</v>
      </c>
      <c r="F131" s="51">
        <v>60</v>
      </c>
      <c r="G131" s="52">
        <v>60</v>
      </c>
      <c r="H131" s="71"/>
      <c r="I131" s="72"/>
      <c r="J131" s="72"/>
      <c r="K131" s="34" t="str">
        <f t="shared" si="3"/>
        <v/>
      </c>
    </row>
    <row r="132" spans="1:11" ht="56.25">
      <c r="A132" s="5" t="s">
        <v>7</v>
      </c>
      <c r="B132" s="212"/>
      <c r="C132" s="50" t="s">
        <v>135</v>
      </c>
      <c r="D132" s="128">
        <v>0</v>
      </c>
      <c r="E132" s="51">
        <v>43</v>
      </c>
      <c r="F132" s="51">
        <v>60</v>
      </c>
      <c r="G132" s="52">
        <v>60</v>
      </c>
      <c r="H132" s="71"/>
      <c r="I132" s="72"/>
      <c r="J132" s="72"/>
      <c r="K132" s="34" t="str">
        <f t="shared" si="3"/>
        <v/>
      </c>
    </row>
    <row r="133" spans="1:11" ht="56.25">
      <c r="A133" s="5" t="s">
        <v>7</v>
      </c>
      <c r="B133" s="212"/>
      <c r="C133" s="50" t="s">
        <v>134</v>
      </c>
      <c r="D133" s="128">
        <v>18</v>
      </c>
      <c r="E133" s="51">
        <v>0</v>
      </c>
      <c r="F133" s="51">
        <v>60</v>
      </c>
      <c r="G133" s="52">
        <v>60</v>
      </c>
      <c r="H133" s="71"/>
      <c r="I133" s="72"/>
      <c r="J133" s="72"/>
      <c r="K133" s="34" t="str">
        <f t="shared" si="3"/>
        <v/>
      </c>
    </row>
    <row r="134" spans="1:11" ht="56.25">
      <c r="A134" s="5" t="s">
        <v>7</v>
      </c>
      <c r="B134" s="212"/>
      <c r="C134" s="50" t="s">
        <v>300</v>
      </c>
      <c r="D134" s="128">
        <v>0</v>
      </c>
      <c r="E134" s="51">
        <v>43</v>
      </c>
      <c r="F134" s="51">
        <v>60</v>
      </c>
      <c r="G134" s="52">
        <v>60</v>
      </c>
      <c r="H134" s="71"/>
      <c r="I134" s="72"/>
      <c r="J134" s="72"/>
      <c r="K134" s="34" t="str">
        <f t="shared" si="3"/>
        <v/>
      </c>
    </row>
    <row r="135" spans="1:11" ht="56.25">
      <c r="A135" s="5" t="s">
        <v>7</v>
      </c>
      <c r="B135" s="212"/>
      <c r="C135" s="50" t="s">
        <v>150</v>
      </c>
      <c r="D135" s="128">
        <v>0</v>
      </c>
      <c r="E135" s="51">
        <v>43</v>
      </c>
      <c r="F135" s="51">
        <v>60</v>
      </c>
      <c r="G135" s="52">
        <v>60</v>
      </c>
      <c r="H135" s="71"/>
      <c r="I135" s="72"/>
      <c r="J135" s="72"/>
      <c r="K135" s="34" t="str">
        <f t="shared" si="3"/>
        <v/>
      </c>
    </row>
    <row r="136" spans="1:11" ht="56.25">
      <c r="A136" s="5" t="s">
        <v>7</v>
      </c>
      <c r="B136" s="212"/>
      <c r="C136" s="50" t="s">
        <v>151</v>
      </c>
      <c r="D136" s="128">
        <v>0</v>
      </c>
      <c r="E136" s="51">
        <v>43</v>
      </c>
      <c r="F136" s="51">
        <v>60</v>
      </c>
      <c r="G136" s="52">
        <v>60</v>
      </c>
      <c r="H136" s="71"/>
      <c r="I136" s="72"/>
      <c r="J136" s="72"/>
      <c r="K136" s="34" t="str">
        <f t="shared" si="3"/>
        <v/>
      </c>
    </row>
    <row r="137" spans="1:11" ht="56.25">
      <c r="A137" s="5" t="s">
        <v>7</v>
      </c>
      <c r="B137" s="212"/>
      <c r="C137" s="50" t="s">
        <v>301</v>
      </c>
      <c r="D137" s="128">
        <v>0</v>
      </c>
      <c r="E137" s="51">
        <v>43</v>
      </c>
      <c r="F137" s="51">
        <v>60</v>
      </c>
      <c r="G137" s="52">
        <v>60</v>
      </c>
      <c r="H137" s="71"/>
      <c r="I137" s="72"/>
      <c r="J137" s="72"/>
      <c r="K137" s="34" t="str">
        <f t="shared" si="3"/>
        <v/>
      </c>
    </row>
    <row r="138" spans="1:11" ht="56.25">
      <c r="A138" s="5" t="s">
        <v>7</v>
      </c>
      <c r="B138" s="212"/>
      <c r="C138" s="50" t="s">
        <v>302</v>
      </c>
      <c r="D138" s="128">
        <v>0</v>
      </c>
      <c r="E138" s="51">
        <v>43</v>
      </c>
      <c r="F138" s="51">
        <v>60</v>
      </c>
      <c r="G138" s="52">
        <v>60</v>
      </c>
      <c r="H138" s="71"/>
      <c r="I138" s="72"/>
      <c r="J138" s="72"/>
      <c r="K138" s="34" t="str">
        <f t="shared" si="3"/>
        <v/>
      </c>
    </row>
    <row r="139" spans="1:11" ht="56.25">
      <c r="A139" s="5" t="s">
        <v>7</v>
      </c>
      <c r="B139" s="212"/>
      <c r="C139" s="50" t="s">
        <v>303</v>
      </c>
      <c r="D139" s="128">
        <v>0</v>
      </c>
      <c r="E139" s="51">
        <v>0</v>
      </c>
      <c r="F139" s="51">
        <v>60</v>
      </c>
      <c r="G139" s="52">
        <v>60</v>
      </c>
      <c r="H139" s="71"/>
      <c r="I139" s="72"/>
      <c r="J139" s="72"/>
      <c r="K139" s="34" t="str">
        <f t="shared" si="3"/>
        <v/>
      </c>
    </row>
    <row r="140" spans="1:11" ht="56.25">
      <c r="A140" s="5" t="s">
        <v>7</v>
      </c>
      <c r="B140" s="212"/>
      <c r="C140" s="50" t="s">
        <v>304</v>
      </c>
      <c r="D140" s="128">
        <v>0</v>
      </c>
      <c r="E140" s="51">
        <v>43</v>
      </c>
      <c r="F140" s="51">
        <v>60</v>
      </c>
      <c r="G140" s="52">
        <v>60</v>
      </c>
      <c r="H140" s="71"/>
      <c r="I140" s="72"/>
      <c r="J140" s="72"/>
      <c r="K140" s="34" t="str">
        <f t="shared" si="3"/>
        <v/>
      </c>
    </row>
    <row r="141" spans="1:11" ht="56.25">
      <c r="A141" s="5" t="s">
        <v>7</v>
      </c>
      <c r="B141" s="212"/>
      <c r="C141" s="50" t="s">
        <v>132</v>
      </c>
      <c r="D141" s="128">
        <v>0</v>
      </c>
      <c r="E141" s="51">
        <v>43</v>
      </c>
      <c r="F141" s="51">
        <v>60</v>
      </c>
      <c r="G141" s="52">
        <v>60</v>
      </c>
      <c r="H141" s="71"/>
      <c r="I141" s="72"/>
      <c r="J141" s="72"/>
      <c r="K141" s="34" t="str">
        <f t="shared" si="3"/>
        <v/>
      </c>
    </row>
    <row r="142" spans="1:11" ht="56.25">
      <c r="A142" s="5" t="s">
        <v>7</v>
      </c>
      <c r="B142" s="212"/>
      <c r="C142" s="50" t="s">
        <v>139</v>
      </c>
      <c r="D142" s="128">
        <v>0</v>
      </c>
      <c r="E142" s="51">
        <v>43</v>
      </c>
      <c r="F142" s="51">
        <v>60</v>
      </c>
      <c r="G142" s="52">
        <v>60</v>
      </c>
      <c r="H142" s="71"/>
      <c r="I142" s="72"/>
      <c r="J142" s="72"/>
      <c r="K142" s="34" t="str">
        <f t="shared" si="3"/>
        <v/>
      </c>
    </row>
    <row r="143" spans="1:11" ht="56.25">
      <c r="A143" s="5" t="s">
        <v>7</v>
      </c>
      <c r="B143" s="212"/>
      <c r="C143" s="50" t="s">
        <v>305</v>
      </c>
      <c r="D143" s="128">
        <v>9</v>
      </c>
      <c r="E143" s="51">
        <v>0</v>
      </c>
      <c r="F143" s="51">
        <v>60</v>
      </c>
      <c r="G143" s="52">
        <v>60</v>
      </c>
      <c r="H143" s="71"/>
      <c r="I143" s="72"/>
      <c r="J143" s="72"/>
      <c r="K143" s="34" t="str">
        <f t="shared" si="3"/>
        <v/>
      </c>
    </row>
    <row r="144" spans="1:11" ht="56.25">
      <c r="A144" s="5" t="s">
        <v>7</v>
      </c>
      <c r="B144" s="212"/>
      <c r="C144" s="50" t="s">
        <v>141</v>
      </c>
      <c r="D144" s="128">
        <v>9</v>
      </c>
      <c r="E144" s="51">
        <v>0</v>
      </c>
      <c r="F144" s="51">
        <v>60</v>
      </c>
      <c r="G144" s="52">
        <v>60</v>
      </c>
      <c r="H144" s="71"/>
      <c r="I144" s="72"/>
      <c r="J144" s="72"/>
      <c r="K144" s="34" t="str">
        <f t="shared" si="3"/>
        <v/>
      </c>
    </row>
    <row r="145" spans="1:11" ht="56.25">
      <c r="A145" s="5" t="s">
        <v>7</v>
      </c>
      <c r="B145" s="212"/>
      <c r="C145" s="50" t="s">
        <v>152</v>
      </c>
      <c r="D145" s="128">
        <v>0</v>
      </c>
      <c r="E145" s="51">
        <v>43</v>
      </c>
      <c r="F145" s="51">
        <v>60</v>
      </c>
      <c r="G145" s="52">
        <v>60</v>
      </c>
      <c r="H145" s="71"/>
      <c r="I145" s="72"/>
      <c r="J145" s="72"/>
      <c r="K145" s="34" t="str">
        <f t="shared" si="3"/>
        <v/>
      </c>
    </row>
    <row r="146" spans="1:11" ht="56.25">
      <c r="A146" s="5" t="s">
        <v>7</v>
      </c>
      <c r="B146" s="212"/>
      <c r="C146" s="50" t="s">
        <v>306</v>
      </c>
      <c r="D146" s="128">
        <v>24</v>
      </c>
      <c r="E146" s="51">
        <v>0</v>
      </c>
      <c r="F146" s="51">
        <v>60</v>
      </c>
      <c r="G146" s="52">
        <v>60</v>
      </c>
      <c r="H146" s="71"/>
      <c r="I146" s="72"/>
      <c r="J146" s="72"/>
      <c r="K146" s="34" t="str">
        <f t="shared" si="3"/>
        <v/>
      </c>
    </row>
    <row r="147" spans="1:11" ht="56.25">
      <c r="A147" s="5" t="s">
        <v>7</v>
      </c>
      <c r="B147" s="212"/>
      <c r="C147" s="50" t="s">
        <v>133</v>
      </c>
      <c r="D147" s="128">
        <v>10</v>
      </c>
      <c r="E147" s="51">
        <v>0</v>
      </c>
      <c r="F147" s="51">
        <v>60</v>
      </c>
      <c r="G147" s="52">
        <v>60</v>
      </c>
      <c r="H147" s="71"/>
      <c r="I147" s="72"/>
      <c r="J147" s="72"/>
      <c r="K147" s="34" t="str">
        <f t="shared" si="3"/>
        <v/>
      </c>
    </row>
    <row r="148" spans="1:11" ht="56.25">
      <c r="A148" s="5" t="s">
        <v>7</v>
      </c>
      <c r="B148" s="212"/>
      <c r="C148" s="50" t="s">
        <v>307</v>
      </c>
      <c r="D148" s="128">
        <v>0</v>
      </c>
      <c r="E148" s="51">
        <v>43</v>
      </c>
      <c r="F148" s="51">
        <v>60</v>
      </c>
      <c r="G148" s="52">
        <v>60</v>
      </c>
      <c r="H148" s="71"/>
      <c r="I148" s="72"/>
      <c r="J148" s="72"/>
      <c r="K148" s="34" t="str">
        <f t="shared" si="3"/>
        <v/>
      </c>
    </row>
    <row r="149" spans="1:11" ht="56.25">
      <c r="A149" s="5" t="s">
        <v>7</v>
      </c>
      <c r="B149" s="212"/>
      <c r="C149" s="50" t="s">
        <v>308</v>
      </c>
      <c r="D149" s="128">
        <v>0</v>
      </c>
      <c r="E149" s="51">
        <v>43</v>
      </c>
      <c r="F149" s="51">
        <v>60</v>
      </c>
      <c r="G149" s="52">
        <v>60</v>
      </c>
      <c r="H149" s="71"/>
      <c r="I149" s="72"/>
      <c r="J149" s="72"/>
      <c r="K149" s="34" t="str">
        <f t="shared" si="3"/>
        <v/>
      </c>
    </row>
    <row r="150" spans="1:11" ht="56.25">
      <c r="A150" s="5" t="s">
        <v>7</v>
      </c>
      <c r="B150" s="212"/>
      <c r="C150" s="50" t="s">
        <v>309</v>
      </c>
      <c r="D150" s="128">
        <v>0</v>
      </c>
      <c r="E150" s="51">
        <v>43</v>
      </c>
      <c r="F150" s="51">
        <v>60</v>
      </c>
      <c r="G150" s="52">
        <v>60</v>
      </c>
      <c r="H150" s="71"/>
      <c r="I150" s="72"/>
      <c r="J150" s="72"/>
      <c r="K150" s="34" t="str">
        <f t="shared" si="3"/>
        <v/>
      </c>
    </row>
    <row r="151" spans="1:11" ht="56.25">
      <c r="A151" s="5" t="s">
        <v>7</v>
      </c>
      <c r="B151" s="212"/>
      <c r="C151" s="50" t="s">
        <v>145</v>
      </c>
      <c r="D151" s="128">
        <v>0</v>
      </c>
      <c r="E151" s="51">
        <v>0</v>
      </c>
      <c r="F151" s="51">
        <v>60</v>
      </c>
      <c r="G151" s="52">
        <v>60</v>
      </c>
      <c r="H151" s="71"/>
      <c r="I151" s="72"/>
      <c r="J151" s="72"/>
      <c r="K151" s="34" t="str">
        <f t="shared" si="3"/>
        <v/>
      </c>
    </row>
    <row r="152" spans="1:11" ht="57" thickBot="1">
      <c r="A152" s="5" t="s">
        <v>7</v>
      </c>
      <c r="B152" s="213"/>
      <c r="C152" s="56" t="s">
        <v>146</v>
      </c>
      <c r="D152" s="129">
        <v>0</v>
      </c>
      <c r="E152" s="57">
        <v>43</v>
      </c>
      <c r="F152" s="57">
        <v>60</v>
      </c>
      <c r="G152" s="58">
        <v>60</v>
      </c>
      <c r="H152" s="73"/>
      <c r="I152" s="74"/>
      <c r="J152" s="74"/>
      <c r="K152" s="42" t="str">
        <f t="shared" si="3"/>
        <v/>
      </c>
    </row>
    <row r="153" spans="1:11" s="3" customFormat="1" ht="12" thickBot="1">
      <c r="A153" s="195">
        <v>5</v>
      </c>
      <c r="B153" s="196"/>
      <c r="C153" s="196"/>
      <c r="D153" s="196"/>
      <c r="E153" s="196"/>
      <c r="F153" s="196"/>
      <c r="G153" s="197"/>
      <c r="H153" s="8" t="str">
        <f ca="1">IF(SUM(OFFSET(ГейхераГейхерелла,1,7):OFFSET(Горечавка1,-1,0))=0,"",SUM(OFFSET(ГейхераГейхерелла,1,7):OFFSET(Горечавка1,-1,0)))</f>
        <v/>
      </c>
      <c r="I153" s="8" t="str">
        <f ca="1">IF(SUM(OFFSET(ГейхераГейхерелла,1,8):OFFSET(Горечавка2,-1,0))=0,"",SUM(OFFSET(ГейхераГейхерелла,1,8):OFFSET(Горечавка2,-1,0)))</f>
        <v/>
      </c>
      <c r="J153" s="8" t="str">
        <f ca="1">IF(SUM(OFFSET(ГейхераГейхерелла,1,9):OFFSET(Горечавка3,-1,0))=0,"",SUM(OFFSET(ГейхераГейхерелла,1,9):OFFSET(Горечавка3,-1,0)))</f>
        <v/>
      </c>
      <c r="K153" s="10" t="str">
        <f ca="1">IF(SUM(OFFSET(ГейхераГейхерелла,1,10):OFFSET(Горечавка4,-1,0))=0,"",SUM(OFFSET(ГейхераГейхерелла,1,10):OFFSET(Горечавка4,-1,0)))</f>
        <v/>
      </c>
    </row>
    <row r="154" spans="1:11" ht="56.25">
      <c r="A154" s="5" t="s">
        <v>7</v>
      </c>
      <c r="B154" s="211" t="s">
        <v>154</v>
      </c>
      <c r="C154" s="44" t="s">
        <v>310</v>
      </c>
      <c r="D154" s="127">
        <v>70</v>
      </c>
      <c r="E154" s="45">
        <v>0</v>
      </c>
      <c r="F154" s="45">
        <v>55</v>
      </c>
      <c r="G154" s="46">
        <v>55</v>
      </c>
      <c r="H154" s="69"/>
      <c r="I154" s="70"/>
      <c r="J154" s="70"/>
      <c r="K154" s="29" t="str">
        <f t="shared" si="3"/>
        <v/>
      </c>
    </row>
    <row r="155" spans="1:11" ht="56.25">
      <c r="A155" s="5" t="s">
        <v>7</v>
      </c>
      <c r="B155" s="212"/>
      <c r="C155" s="50" t="s">
        <v>197</v>
      </c>
      <c r="D155" s="128">
        <v>72</v>
      </c>
      <c r="E155" s="51">
        <v>0</v>
      </c>
      <c r="F155" s="51">
        <v>55</v>
      </c>
      <c r="G155" s="52">
        <v>55</v>
      </c>
      <c r="H155" s="71"/>
      <c r="I155" s="72"/>
      <c r="J155" s="72"/>
      <c r="K155" s="34" t="str">
        <f t="shared" si="3"/>
        <v/>
      </c>
    </row>
    <row r="156" spans="1:11" ht="56.25">
      <c r="A156" s="5" t="s">
        <v>7</v>
      </c>
      <c r="B156" s="212"/>
      <c r="C156" s="50" t="s">
        <v>311</v>
      </c>
      <c r="D156" s="128">
        <v>0</v>
      </c>
      <c r="E156" s="51">
        <v>0</v>
      </c>
      <c r="F156" s="51">
        <v>55</v>
      </c>
      <c r="G156" s="52">
        <v>55</v>
      </c>
      <c r="H156" s="71"/>
      <c r="I156" s="72"/>
      <c r="J156" s="72"/>
      <c r="K156" s="34" t="str">
        <f t="shared" si="3"/>
        <v/>
      </c>
    </row>
    <row r="157" spans="1:11" ht="56.25">
      <c r="A157" s="5" t="s">
        <v>7</v>
      </c>
      <c r="B157" s="212"/>
      <c r="C157" s="50" t="s">
        <v>312</v>
      </c>
      <c r="D157" s="128">
        <v>0</v>
      </c>
      <c r="E157" s="51">
        <v>43</v>
      </c>
      <c r="F157" s="51">
        <v>55</v>
      </c>
      <c r="G157" s="52">
        <v>55</v>
      </c>
      <c r="H157" s="71"/>
      <c r="I157" s="72"/>
      <c r="J157" s="72"/>
      <c r="K157" s="34" t="str">
        <f t="shared" si="3"/>
        <v/>
      </c>
    </row>
    <row r="158" spans="1:11" ht="56.25">
      <c r="A158" s="5" t="s">
        <v>7</v>
      </c>
      <c r="B158" s="212"/>
      <c r="C158" s="50" t="s">
        <v>167</v>
      </c>
      <c r="D158" s="128">
        <v>0</v>
      </c>
      <c r="E158" s="51">
        <v>43</v>
      </c>
      <c r="F158" s="51">
        <v>55</v>
      </c>
      <c r="G158" s="52">
        <v>55</v>
      </c>
      <c r="H158" s="71"/>
      <c r="I158" s="72"/>
      <c r="J158" s="72"/>
      <c r="K158" s="34" t="str">
        <f t="shared" si="3"/>
        <v/>
      </c>
    </row>
    <row r="159" spans="1:11" ht="56.25">
      <c r="A159" s="5" t="s">
        <v>7</v>
      </c>
      <c r="B159" s="212"/>
      <c r="C159" s="50" t="s">
        <v>313</v>
      </c>
      <c r="D159" s="128">
        <v>0</v>
      </c>
      <c r="E159" s="51">
        <v>0</v>
      </c>
      <c r="F159" s="51">
        <v>55</v>
      </c>
      <c r="G159" s="52">
        <v>55</v>
      </c>
      <c r="H159" s="71"/>
      <c r="I159" s="72"/>
      <c r="J159" s="72"/>
      <c r="K159" s="34" t="str">
        <f t="shared" si="3"/>
        <v/>
      </c>
    </row>
    <row r="160" spans="1:11" ht="56.25">
      <c r="A160" s="5" t="s">
        <v>7</v>
      </c>
      <c r="B160" s="212"/>
      <c r="C160" s="50" t="s">
        <v>199</v>
      </c>
      <c r="D160" s="128">
        <v>4</v>
      </c>
      <c r="E160" s="51">
        <v>0</v>
      </c>
      <c r="F160" s="51">
        <v>55</v>
      </c>
      <c r="G160" s="52">
        <v>55</v>
      </c>
      <c r="H160" s="71"/>
      <c r="I160" s="72"/>
      <c r="J160" s="72"/>
      <c r="K160" s="34" t="str">
        <f t="shared" si="3"/>
        <v/>
      </c>
    </row>
    <row r="161" spans="1:11" ht="56.25">
      <c r="A161" s="5" t="s">
        <v>7</v>
      </c>
      <c r="B161" s="212"/>
      <c r="C161" s="50" t="s">
        <v>314</v>
      </c>
      <c r="D161" s="128">
        <v>0</v>
      </c>
      <c r="E161" s="51">
        <v>0</v>
      </c>
      <c r="F161" s="51">
        <v>55</v>
      </c>
      <c r="G161" s="52">
        <v>55</v>
      </c>
      <c r="H161" s="71"/>
      <c r="I161" s="72"/>
      <c r="J161" s="72"/>
      <c r="K161" s="34" t="str">
        <f t="shared" si="3"/>
        <v/>
      </c>
    </row>
    <row r="162" spans="1:11" ht="56.25">
      <c r="A162" s="5" t="s">
        <v>7</v>
      </c>
      <c r="B162" s="212"/>
      <c r="C162" s="50" t="s">
        <v>315</v>
      </c>
      <c r="D162" s="128">
        <v>160</v>
      </c>
      <c r="E162" s="51">
        <v>0</v>
      </c>
      <c r="F162" s="51">
        <v>55</v>
      </c>
      <c r="G162" s="52">
        <v>55</v>
      </c>
      <c r="H162" s="71"/>
      <c r="I162" s="72"/>
      <c r="J162" s="72"/>
      <c r="K162" s="34" t="str">
        <f t="shared" si="3"/>
        <v/>
      </c>
    </row>
    <row r="163" spans="1:11" ht="56.25">
      <c r="A163" s="5" t="s">
        <v>7</v>
      </c>
      <c r="B163" s="212"/>
      <c r="C163" s="50" t="s">
        <v>316</v>
      </c>
      <c r="D163" s="128">
        <v>0</v>
      </c>
      <c r="E163" s="51">
        <v>43</v>
      </c>
      <c r="F163" s="51">
        <v>55</v>
      </c>
      <c r="G163" s="52">
        <v>55</v>
      </c>
      <c r="H163" s="71"/>
      <c r="I163" s="72"/>
      <c r="J163" s="72"/>
      <c r="K163" s="34" t="str">
        <f t="shared" si="3"/>
        <v/>
      </c>
    </row>
    <row r="164" spans="1:11" ht="56.25">
      <c r="A164" s="5" t="s">
        <v>7</v>
      </c>
      <c r="B164" s="212"/>
      <c r="C164" s="50" t="s">
        <v>168</v>
      </c>
      <c r="D164" s="128">
        <v>8</v>
      </c>
      <c r="E164" s="51">
        <v>0</v>
      </c>
      <c r="F164" s="51">
        <v>55</v>
      </c>
      <c r="G164" s="52">
        <v>55</v>
      </c>
      <c r="H164" s="71"/>
      <c r="I164" s="72"/>
      <c r="J164" s="72"/>
      <c r="K164" s="34" t="str">
        <f t="shared" si="3"/>
        <v/>
      </c>
    </row>
    <row r="165" spans="1:11" ht="56.25">
      <c r="A165" s="5" t="s">
        <v>7</v>
      </c>
      <c r="B165" s="212"/>
      <c r="C165" s="50" t="s">
        <v>317</v>
      </c>
      <c r="D165" s="128">
        <v>7</v>
      </c>
      <c r="E165" s="51">
        <v>43</v>
      </c>
      <c r="F165" s="51">
        <v>0</v>
      </c>
      <c r="G165" s="52">
        <v>0</v>
      </c>
      <c r="H165" s="71"/>
      <c r="I165" s="72"/>
      <c r="J165" s="72"/>
      <c r="K165" s="34" t="str">
        <f t="shared" si="3"/>
        <v/>
      </c>
    </row>
    <row r="166" spans="1:11" ht="56.25">
      <c r="A166" s="5" t="s">
        <v>7</v>
      </c>
      <c r="B166" s="212"/>
      <c r="C166" s="50" t="s">
        <v>318</v>
      </c>
      <c r="D166" s="128">
        <v>51</v>
      </c>
      <c r="E166" s="51">
        <v>43</v>
      </c>
      <c r="F166" s="51">
        <v>0</v>
      </c>
      <c r="G166" s="52">
        <v>0</v>
      </c>
      <c r="H166" s="71"/>
      <c r="I166" s="72"/>
      <c r="J166" s="72"/>
      <c r="K166" s="34" t="str">
        <f t="shared" si="3"/>
        <v/>
      </c>
    </row>
    <row r="167" spans="1:11" ht="56.25">
      <c r="A167" s="5" t="s">
        <v>7</v>
      </c>
      <c r="B167" s="212"/>
      <c r="C167" s="50" t="s">
        <v>319</v>
      </c>
      <c r="D167" s="128">
        <v>10</v>
      </c>
      <c r="E167" s="51">
        <v>43</v>
      </c>
      <c r="F167" s="51">
        <v>0</v>
      </c>
      <c r="G167" s="52">
        <v>0</v>
      </c>
      <c r="H167" s="71"/>
      <c r="I167" s="72"/>
      <c r="J167" s="72"/>
      <c r="K167" s="34" t="str">
        <f t="shared" si="3"/>
        <v/>
      </c>
    </row>
    <row r="168" spans="1:11" ht="56.25">
      <c r="A168" s="5" t="s">
        <v>7</v>
      </c>
      <c r="B168" s="212"/>
      <c r="C168" s="50" t="s">
        <v>320</v>
      </c>
      <c r="D168" s="128">
        <v>0</v>
      </c>
      <c r="E168" s="51">
        <v>43</v>
      </c>
      <c r="F168" s="51">
        <v>55</v>
      </c>
      <c r="G168" s="52">
        <v>55</v>
      </c>
      <c r="H168" s="71"/>
      <c r="I168" s="72"/>
      <c r="J168" s="72"/>
      <c r="K168" s="34" t="str">
        <f t="shared" si="3"/>
        <v/>
      </c>
    </row>
    <row r="169" spans="1:11" ht="56.25">
      <c r="A169" s="5" t="s">
        <v>7</v>
      </c>
      <c r="B169" s="212"/>
      <c r="C169" s="50" t="s">
        <v>321</v>
      </c>
      <c r="D169" s="128">
        <v>32</v>
      </c>
      <c r="E169" s="51">
        <v>0</v>
      </c>
      <c r="F169" s="51">
        <v>55</v>
      </c>
      <c r="G169" s="52">
        <v>55</v>
      </c>
      <c r="H169" s="71"/>
      <c r="I169" s="72"/>
      <c r="J169" s="72"/>
      <c r="K169" s="34" t="str">
        <f t="shared" si="3"/>
        <v/>
      </c>
    </row>
    <row r="170" spans="1:11" ht="56.25">
      <c r="A170" s="5" t="s">
        <v>7</v>
      </c>
      <c r="B170" s="212"/>
      <c r="C170" s="50" t="s">
        <v>181</v>
      </c>
      <c r="D170" s="128">
        <v>0</v>
      </c>
      <c r="E170" s="51">
        <v>0</v>
      </c>
      <c r="F170" s="51">
        <v>55</v>
      </c>
      <c r="G170" s="52">
        <v>55</v>
      </c>
      <c r="H170" s="71"/>
      <c r="I170" s="72"/>
      <c r="J170" s="72"/>
      <c r="K170" s="34" t="str">
        <f t="shared" si="3"/>
        <v/>
      </c>
    </row>
    <row r="171" spans="1:11" ht="56.25">
      <c r="A171" s="5" t="s">
        <v>7</v>
      </c>
      <c r="B171" s="212"/>
      <c r="C171" s="50" t="s">
        <v>182</v>
      </c>
      <c r="D171" s="128">
        <v>21</v>
      </c>
      <c r="E171" s="51">
        <v>43</v>
      </c>
      <c r="F171" s="51">
        <v>0</v>
      </c>
      <c r="G171" s="52">
        <v>0</v>
      </c>
      <c r="H171" s="71"/>
      <c r="I171" s="72"/>
      <c r="J171" s="72"/>
      <c r="K171" s="34" t="str">
        <f t="shared" si="3"/>
        <v/>
      </c>
    </row>
    <row r="172" spans="1:11" ht="56.25">
      <c r="A172" s="5" t="s">
        <v>7</v>
      </c>
      <c r="B172" s="212"/>
      <c r="C172" s="50" t="s">
        <v>322</v>
      </c>
      <c r="D172" s="128">
        <v>0</v>
      </c>
      <c r="E172" s="51">
        <v>0</v>
      </c>
      <c r="F172" s="51">
        <v>55</v>
      </c>
      <c r="G172" s="52">
        <v>55</v>
      </c>
      <c r="H172" s="71"/>
      <c r="I172" s="72"/>
      <c r="J172" s="72"/>
      <c r="K172" s="34" t="str">
        <f t="shared" si="3"/>
        <v/>
      </c>
    </row>
    <row r="173" spans="1:11" ht="56.25">
      <c r="A173" s="5" t="s">
        <v>7</v>
      </c>
      <c r="B173" s="212"/>
      <c r="C173" s="50" t="s">
        <v>323</v>
      </c>
      <c r="D173" s="128">
        <v>17</v>
      </c>
      <c r="E173" s="51">
        <v>43</v>
      </c>
      <c r="F173" s="51">
        <v>0</v>
      </c>
      <c r="G173" s="52">
        <v>0</v>
      </c>
      <c r="H173" s="71"/>
      <c r="I173" s="72"/>
      <c r="J173" s="72"/>
      <c r="K173" s="34" t="str">
        <f t="shared" si="3"/>
        <v/>
      </c>
    </row>
    <row r="174" spans="1:11" ht="56.25">
      <c r="A174" s="5" t="s">
        <v>7</v>
      </c>
      <c r="B174" s="212"/>
      <c r="C174" s="50" t="s">
        <v>324</v>
      </c>
      <c r="D174" s="128">
        <v>0</v>
      </c>
      <c r="E174" s="51">
        <v>43</v>
      </c>
      <c r="F174" s="51">
        <v>55</v>
      </c>
      <c r="G174" s="52">
        <v>55</v>
      </c>
      <c r="H174" s="71"/>
      <c r="I174" s="72"/>
      <c r="J174" s="72"/>
      <c r="K174" s="34" t="str">
        <f t="shared" si="3"/>
        <v/>
      </c>
    </row>
    <row r="175" spans="1:11" ht="56.25">
      <c r="A175" s="5" t="s">
        <v>7</v>
      </c>
      <c r="B175" s="212"/>
      <c r="C175" s="50" t="s">
        <v>325</v>
      </c>
      <c r="D175" s="128">
        <v>87</v>
      </c>
      <c r="E175" s="51">
        <v>0</v>
      </c>
      <c r="F175" s="51">
        <v>55</v>
      </c>
      <c r="G175" s="52">
        <v>55</v>
      </c>
      <c r="H175" s="71"/>
      <c r="I175" s="72"/>
      <c r="J175" s="72"/>
      <c r="K175" s="34" t="str">
        <f t="shared" si="3"/>
        <v/>
      </c>
    </row>
    <row r="176" spans="1:11" ht="56.25">
      <c r="A176" s="5" t="s">
        <v>7</v>
      </c>
      <c r="B176" s="212"/>
      <c r="C176" s="50" t="s">
        <v>201</v>
      </c>
      <c r="D176" s="128">
        <v>11</v>
      </c>
      <c r="E176" s="51">
        <v>0</v>
      </c>
      <c r="F176" s="51">
        <v>55</v>
      </c>
      <c r="G176" s="52">
        <v>55</v>
      </c>
      <c r="H176" s="71"/>
      <c r="I176" s="72"/>
      <c r="J176" s="72"/>
      <c r="K176" s="34" t="str">
        <f t="shared" si="3"/>
        <v/>
      </c>
    </row>
    <row r="177" spans="1:11" ht="56.25">
      <c r="A177" s="5" t="s">
        <v>7</v>
      </c>
      <c r="B177" s="212"/>
      <c r="C177" s="50" t="s">
        <v>326</v>
      </c>
      <c r="D177" s="128">
        <v>53</v>
      </c>
      <c r="E177" s="51">
        <v>43</v>
      </c>
      <c r="F177" s="51">
        <v>0</v>
      </c>
      <c r="G177" s="52">
        <v>0</v>
      </c>
      <c r="H177" s="71"/>
      <c r="I177" s="72"/>
      <c r="J177" s="72"/>
      <c r="K177" s="34" t="str">
        <f t="shared" si="3"/>
        <v/>
      </c>
    </row>
    <row r="178" spans="1:11" ht="56.25">
      <c r="A178" s="5" t="s">
        <v>7</v>
      </c>
      <c r="B178" s="212"/>
      <c r="C178" s="50" t="s">
        <v>327</v>
      </c>
      <c r="D178" s="128">
        <v>2</v>
      </c>
      <c r="E178" s="51">
        <v>0</v>
      </c>
      <c r="F178" s="51">
        <v>55</v>
      </c>
      <c r="G178" s="52">
        <v>55</v>
      </c>
      <c r="H178" s="71"/>
      <c r="I178" s="72"/>
      <c r="J178" s="72"/>
      <c r="K178" s="34" t="str">
        <f t="shared" si="3"/>
        <v/>
      </c>
    </row>
    <row r="179" spans="1:11" ht="56.25">
      <c r="A179" s="5" t="s">
        <v>7</v>
      </c>
      <c r="B179" s="212"/>
      <c r="C179" s="50" t="s">
        <v>187</v>
      </c>
      <c r="D179" s="128">
        <v>19</v>
      </c>
      <c r="E179" s="51">
        <v>0</v>
      </c>
      <c r="F179" s="51">
        <v>55</v>
      </c>
      <c r="G179" s="52">
        <v>55</v>
      </c>
      <c r="H179" s="71"/>
      <c r="I179" s="72"/>
      <c r="J179" s="72"/>
      <c r="K179" s="34" t="str">
        <f t="shared" si="3"/>
        <v/>
      </c>
    </row>
    <row r="180" spans="1:11" ht="56.25">
      <c r="A180" s="5" t="s">
        <v>7</v>
      </c>
      <c r="B180" s="212"/>
      <c r="C180" s="50" t="s">
        <v>203</v>
      </c>
      <c r="D180" s="128">
        <v>0</v>
      </c>
      <c r="E180" s="51">
        <v>43</v>
      </c>
      <c r="F180" s="51">
        <v>55</v>
      </c>
      <c r="G180" s="52">
        <v>55</v>
      </c>
      <c r="H180" s="71"/>
      <c r="I180" s="72"/>
      <c r="J180" s="72"/>
      <c r="K180" s="34" t="str">
        <f t="shared" si="3"/>
        <v/>
      </c>
    </row>
    <row r="181" spans="1:11" ht="56.25">
      <c r="A181" s="5" t="s">
        <v>7</v>
      </c>
      <c r="B181" s="212"/>
      <c r="C181" s="50" t="s">
        <v>328</v>
      </c>
      <c r="D181" s="128">
        <v>121</v>
      </c>
      <c r="E181" s="51">
        <v>0</v>
      </c>
      <c r="F181" s="51">
        <v>55</v>
      </c>
      <c r="G181" s="52">
        <v>55</v>
      </c>
      <c r="H181" s="71"/>
      <c r="I181" s="72"/>
      <c r="J181" s="72"/>
      <c r="K181" s="34" t="str">
        <f t="shared" si="3"/>
        <v/>
      </c>
    </row>
    <row r="182" spans="1:11" ht="56.25">
      <c r="A182" s="5" t="s">
        <v>7</v>
      </c>
      <c r="B182" s="212"/>
      <c r="C182" s="50" t="s">
        <v>169</v>
      </c>
      <c r="D182" s="128">
        <v>0</v>
      </c>
      <c r="E182" s="51">
        <v>43</v>
      </c>
      <c r="F182" s="51">
        <v>55</v>
      </c>
      <c r="G182" s="52">
        <v>55</v>
      </c>
      <c r="H182" s="71"/>
      <c r="I182" s="72"/>
      <c r="J182" s="72"/>
      <c r="K182" s="34" t="str">
        <f t="shared" si="3"/>
        <v/>
      </c>
    </row>
    <row r="183" spans="1:11" ht="56.25">
      <c r="A183" s="5" t="s">
        <v>7</v>
      </c>
      <c r="B183" s="212"/>
      <c r="C183" s="50" t="s">
        <v>329</v>
      </c>
      <c r="D183" s="128">
        <v>0</v>
      </c>
      <c r="E183" s="51">
        <v>43</v>
      </c>
      <c r="F183" s="51">
        <v>55</v>
      </c>
      <c r="G183" s="52">
        <v>55</v>
      </c>
      <c r="H183" s="71"/>
      <c r="I183" s="72"/>
      <c r="J183" s="72"/>
      <c r="K183" s="34" t="str">
        <f t="shared" si="3"/>
        <v/>
      </c>
    </row>
    <row r="184" spans="1:11" ht="56.25">
      <c r="A184" s="5" t="s">
        <v>7</v>
      </c>
      <c r="B184" s="212"/>
      <c r="C184" s="50" t="s">
        <v>189</v>
      </c>
      <c r="D184" s="128">
        <v>102</v>
      </c>
      <c r="E184" s="51">
        <v>0</v>
      </c>
      <c r="F184" s="51">
        <v>55</v>
      </c>
      <c r="G184" s="52">
        <v>55</v>
      </c>
      <c r="H184" s="71"/>
      <c r="I184" s="72"/>
      <c r="J184" s="72"/>
      <c r="K184" s="34" t="str">
        <f t="shared" si="3"/>
        <v/>
      </c>
    </row>
    <row r="185" spans="1:11" ht="56.25">
      <c r="A185" s="5" t="s">
        <v>7</v>
      </c>
      <c r="B185" s="212"/>
      <c r="C185" s="50" t="s">
        <v>330</v>
      </c>
      <c r="D185" s="128">
        <v>8</v>
      </c>
      <c r="E185" s="51">
        <v>43</v>
      </c>
      <c r="F185" s="51">
        <v>55</v>
      </c>
      <c r="G185" s="52">
        <v>55</v>
      </c>
      <c r="H185" s="71"/>
      <c r="I185" s="72"/>
      <c r="J185" s="72"/>
      <c r="K185" s="34" t="str">
        <f t="shared" si="3"/>
        <v/>
      </c>
    </row>
    <row r="186" spans="1:11" ht="56.25">
      <c r="A186" s="5" t="s">
        <v>7</v>
      </c>
      <c r="B186" s="212"/>
      <c r="C186" s="50" t="s">
        <v>331</v>
      </c>
      <c r="D186" s="128">
        <v>0</v>
      </c>
      <c r="E186" s="51">
        <v>43</v>
      </c>
      <c r="F186" s="51">
        <v>55</v>
      </c>
      <c r="G186" s="52">
        <v>55</v>
      </c>
      <c r="H186" s="71"/>
      <c r="I186" s="72"/>
      <c r="J186" s="72"/>
      <c r="K186" s="34" t="str">
        <f t="shared" si="3"/>
        <v/>
      </c>
    </row>
    <row r="187" spans="1:11" ht="56.25">
      <c r="A187" s="5" t="s">
        <v>7</v>
      </c>
      <c r="B187" s="212"/>
      <c r="C187" s="50" t="s">
        <v>161</v>
      </c>
      <c r="D187" s="128">
        <v>0</v>
      </c>
      <c r="E187" s="51">
        <v>43</v>
      </c>
      <c r="F187" s="51">
        <v>55</v>
      </c>
      <c r="G187" s="52">
        <v>55</v>
      </c>
      <c r="H187" s="71"/>
      <c r="I187" s="72"/>
      <c r="J187" s="72"/>
      <c r="K187" s="34" t="str">
        <f t="shared" si="3"/>
        <v/>
      </c>
    </row>
    <row r="188" spans="1:11" ht="56.25">
      <c r="A188" s="5" t="s">
        <v>7</v>
      </c>
      <c r="B188" s="212"/>
      <c r="C188" s="50" t="s">
        <v>332</v>
      </c>
      <c r="D188" s="128">
        <v>0</v>
      </c>
      <c r="E188" s="51">
        <v>43</v>
      </c>
      <c r="F188" s="51">
        <v>55</v>
      </c>
      <c r="G188" s="52">
        <v>55</v>
      </c>
      <c r="H188" s="71"/>
      <c r="I188" s="72"/>
      <c r="J188" s="72"/>
      <c r="K188" s="34" t="str">
        <f t="shared" si="3"/>
        <v/>
      </c>
    </row>
    <row r="189" spans="1:11" ht="56.25">
      <c r="A189" s="5" t="s">
        <v>7</v>
      </c>
      <c r="B189" s="212"/>
      <c r="C189" s="50" t="s">
        <v>333</v>
      </c>
      <c r="D189" s="128">
        <v>0</v>
      </c>
      <c r="E189" s="51">
        <v>43</v>
      </c>
      <c r="F189" s="51">
        <v>55</v>
      </c>
      <c r="G189" s="52">
        <v>55</v>
      </c>
      <c r="H189" s="71"/>
      <c r="I189" s="72"/>
      <c r="J189" s="72"/>
      <c r="K189" s="34" t="str">
        <f t="shared" si="3"/>
        <v/>
      </c>
    </row>
    <row r="190" spans="1:11" ht="56.25">
      <c r="A190" s="5" t="s">
        <v>7</v>
      </c>
      <c r="B190" s="212"/>
      <c r="C190" s="50" t="s">
        <v>334</v>
      </c>
      <c r="D190" s="128">
        <v>0</v>
      </c>
      <c r="E190" s="51">
        <v>0</v>
      </c>
      <c r="F190" s="51">
        <v>55</v>
      </c>
      <c r="G190" s="52">
        <v>55</v>
      </c>
      <c r="H190" s="71"/>
      <c r="I190" s="72"/>
      <c r="J190" s="72"/>
      <c r="K190" s="34" t="str">
        <f t="shared" si="3"/>
        <v/>
      </c>
    </row>
    <row r="191" spans="1:11" ht="56.25">
      <c r="A191" s="5" t="s">
        <v>7</v>
      </c>
      <c r="B191" s="212"/>
      <c r="C191" s="50" t="s">
        <v>171</v>
      </c>
      <c r="D191" s="128">
        <v>20</v>
      </c>
      <c r="E191" s="51">
        <v>43</v>
      </c>
      <c r="F191" s="51">
        <v>0</v>
      </c>
      <c r="G191" s="52">
        <v>0</v>
      </c>
      <c r="H191" s="71"/>
      <c r="I191" s="72"/>
      <c r="J191" s="72"/>
      <c r="K191" s="34" t="str">
        <f t="shared" si="3"/>
        <v/>
      </c>
    </row>
    <row r="192" spans="1:11" ht="56.25">
      <c r="A192" s="5" t="s">
        <v>7</v>
      </c>
      <c r="B192" s="212"/>
      <c r="C192" s="50" t="s">
        <v>335</v>
      </c>
      <c r="D192" s="128">
        <v>0</v>
      </c>
      <c r="E192" s="51">
        <v>0</v>
      </c>
      <c r="F192" s="51">
        <v>55</v>
      </c>
      <c r="G192" s="52">
        <v>55</v>
      </c>
      <c r="H192" s="71"/>
      <c r="I192" s="72"/>
      <c r="J192" s="72"/>
      <c r="K192" s="34" t="str">
        <f t="shared" si="3"/>
        <v/>
      </c>
    </row>
    <row r="193" spans="1:11" ht="56.25">
      <c r="A193" s="5" t="s">
        <v>7</v>
      </c>
      <c r="B193" s="212"/>
      <c r="C193" s="50" t="s">
        <v>336</v>
      </c>
      <c r="D193" s="128">
        <v>4</v>
      </c>
      <c r="E193" s="51">
        <v>0</v>
      </c>
      <c r="F193" s="51">
        <v>55</v>
      </c>
      <c r="G193" s="52">
        <v>55</v>
      </c>
      <c r="H193" s="71"/>
      <c r="I193" s="72"/>
      <c r="J193" s="72"/>
      <c r="K193" s="34" t="str">
        <f t="shared" si="3"/>
        <v/>
      </c>
    </row>
    <row r="194" spans="1:11" ht="56.25">
      <c r="A194" s="5" t="s">
        <v>7</v>
      </c>
      <c r="B194" s="212"/>
      <c r="C194" s="50" t="s">
        <v>337</v>
      </c>
      <c r="D194" s="128">
        <v>36</v>
      </c>
      <c r="E194" s="51">
        <v>43</v>
      </c>
      <c r="F194" s="51">
        <v>0</v>
      </c>
      <c r="G194" s="52">
        <v>0</v>
      </c>
      <c r="H194" s="71"/>
      <c r="I194" s="72"/>
      <c r="J194" s="72"/>
      <c r="K194" s="34" t="str">
        <f t="shared" ref="K194:K251" si="4">IF(H194*E194+I194*F194+J194*G194=0,"",H194*E194+I194*F194+J194*G194)</f>
        <v/>
      </c>
    </row>
    <row r="195" spans="1:11" ht="56.25">
      <c r="A195" s="5" t="s">
        <v>7</v>
      </c>
      <c r="B195" s="212"/>
      <c r="C195" s="50" t="s">
        <v>195</v>
      </c>
      <c r="D195" s="128">
        <v>10</v>
      </c>
      <c r="E195" s="51">
        <v>0</v>
      </c>
      <c r="F195" s="51">
        <v>55</v>
      </c>
      <c r="G195" s="52">
        <v>55</v>
      </c>
      <c r="H195" s="71"/>
      <c r="I195" s="72"/>
      <c r="J195" s="72"/>
      <c r="K195" s="34" t="str">
        <f t="shared" si="4"/>
        <v/>
      </c>
    </row>
    <row r="196" spans="1:11" ht="56.25">
      <c r="A196" s="5" t="s">
        <v>7</v>
      </c>
      <c r="B196" s="212"/>
      <c r="C196" s="50" t="s">
        <v>338</v>
      </c>
      <c r="D196" s="128">
        <v>0</v>
      </c>
      <c r="E196" s="51">
        <v>0</v>
      </c>
      <c r="F196" s="51">
        <v>55</v>
      </c>
      <c r="G196" s="52">
        <v>55</v>
      </c>
      <c r="H196" s="71"/>
      <c r="I196" s="72"/>
      <c r="J196" s="72"/>
      <c r="K196" s="34" t="str">
        <f t="shared" si="4"/>
        <v/>
      </c>
    </row>
    <row r="197" spans="1:11" ht="56.25">
      <c r="A197" s="5" t="s">
        <v>7</v>
      </c>
      <c r="B197" s="212"/>
      <c r="C197" s="50" t="s">
        <v>173</v>
      </c>
      <c r="D197" s="128">
        <v>74</v>
      </c>
      <c r="E197" s="51">
        <v>0</v>
      </c>
      <c r="F197" s="51">
        <v>55</v>
      </c>
      <c r="G197" s="52">
        <v>55</v>
      </c>
      <c r="H197" s="71"/>
      <c r="I197" s="72"/>
      <c r="J197" s="72"/>
      <c r="K197" s="34" t="str">
        <f t="shared" si="4"/>
        <v/>
      </c>
    </row>
    <row r="198" spans="1:11" ht="56.25">
      <c r="A198" s="5" t="s">
        <v>7</v>
      </c>
      <c r="B198" s="212"/>
      <c r="C198" s="50" t="s">
        <v>339</v>
      </c>
      <c r="D198" s="128">
        <v>0</v>
      </c>
      <c r="E198" s="51">
        <v>43</v>
      </c>
      <c r="F198" s="51">
        <v>55</v>
      </c>
      <c r="G198" s="52">
        <v>55</v>
      </c>
      <c r="H198" s="71"/>
      <c r="I198" s="72"/>
      <c r="J198" s="72"/>
      <c r="K198" s="34" t="str">
        <f t="shared" si="4"/>
        <v/>
      </c>
    </row>
    <row r="199" spans="1:11" ht="56.25">
      <c r="A199" s="5" t="s">
        <v>7</v>
      </c>
      <c r="B199" s="212"/>
      <c r="C199" s="50" t="s">
        <v>340</v>
      </c>
      <c r="D199" s="128">
        <v>15</v>
      </c>
      <c r="E199" s="51">
        <v>0</v>
      </c>
      <c r="F199" s="51">
        <v>55</v>
      </c>
      <c r="G199" s="52">
        <v>55</v>
      </c>
      <c r="H199" s="71"/>
      <c r="I199" s="72"/>
      <c r="J199" s="72"/>
      <c r="K199" s="34" t="str">
        <f t="shared" si="4"/>
        <v/>
      </c>
    </row>
    <row r="200" spans="1:11" ht="56.25">
      <c r="A200" s="5" t="s">
        <v>7</v>
      </c>
      <c r="B200" s="212"/>
      <c r="C200" s="50" t="s">
        <v>341</v>
      </c>
      <c r="D200" s="128">
        <v>130</v>
      </c>
      <c r="E200" s="51">
        <v>43</v>
      </c>
      <c r="F200" s="51">
        <v>0</v>
      </c>
      <c r="G200" s="52">
        <v>0</v>
      </c>
      <c r="H200" s="71"/>
      <c r="I200" s="72"/>
      <c r="J200" s="72"/>
      <c r="K200" s="34" t="str">
        <f t="shared" si="4"/>
        <v/>
      </c>
    </row>
    <row r="201" spans="1:11" ht="56.25">
      <c r="A201" s="5" t="s">
        <v>7</v>
      </c>
      <c r="B201" s="212"/>
      <c r="C201" s="50" t="s">
        <v>342</v>
      </c>
      <c r="D201" s="128">
        <v>23</v>
      </c>
      <c r="E201" s="51">
        <v>43</v>
      </c>
      <c r="F201" s="51">
        <v>0</v>
      </c>
      <c r="G201" s="52">
        <v>0</v>
      </c>
      <c r="H201" s="71"/>
      <c r="I201" s="72"/>
      <c r="J201" s="72"/>
      <c r="K201" s="34" t="str">
        <f t="shared" si="4"/>
        <v/>
      </c>
    </row>
    <row r="202" spans="1:11" ht="56.25">
      <c r="A202" s="5" t="s">
        <v>7</v>
      </c>
      <c r="B202" s="212"/>
      <c r="C202" s="50" t="s">
        <v>343</v>
      </c>
      <c r="D202" s="128">
        <v>0</v>
      </c>
      <c r="E202" s="51">
        <v>43</v>
      </c>
      <c r="F202" s="51">
        <v>55</v>
      </c>
      <c r="G202" s="52">
        <v>55</v>
      </c>
      <c r="H202" s="71"/>
      <c r="I202" s="72"/>
      <c r="J202" s="72"/>
      <c r="K202" s="34" t="str">
        <f t="shared" si="4"/>
        <v/>
      </c>
    </row>
    <row r="203" spans="1:11" ht="56.25">
      <c r="A203" s="5" t="s">
        <v>7</v>
      </c>
      <c r="B203" s="212"/>
      <c r="C203" s="50" t="s">
        <v>344</v>
      </c>
      <c r="D203" s="128">
        <v>185</v>
      </c>
      <c r="E203" s="51">
        <v>0</v>
      </c>
      <c r="F203" s="51">
        <v>55</v>
      </c>
      <c r="G203" s="52">
        <v>55</v>
      </c>
      <c r="H203" s="71"/>
      <c r="I203" s="72"/>
      <c r="J203" s="72"/>
      <c r="K203" s="34" t="str">
        <f t="shared" si="4"/>
        <v/>
      </c>
    </row>
    <row r="204" spans="1:11" ht="56.25">
      <c r="A204" s="5" t="s">
        <v>7</v>
      </c>
      <c r="B204" s="212"/>
      <c r="C204" s="50" t="s">
        <v>345</v>
      </c>
      <c r="D204" s="128">
        <v>44</v>
      </c>
      <c r="E204" s="51">
        <v>0</v>
      </c>
      <c r="F204" s="51">
        <v>55</v>
      </c>
      <c r="G204" s="52">
        <v>55</v>
      </c>
      <c r="H204" s="71"/>
      <c r="I204" s="72"/>
      <c r="J204" s="72"/>
      <c r="K204" s="34" t="str">
        <f t="shared" si="4"/>
        <v/>
      </c>
    </row>
    <row r="205" spans="1:11" ht="56.25">
      <c r="A205" s="5" t="s">
        <v>7</v>
      </c>
      <c r="B205" s="212"/>
      <c r="C205" s="50" t="s">
        <v>346</v>
      </c>
      <c r="D205" s="128">
        <v>0</v>
      </c>
      <c r="E205" s="51">
        <v>0</v>
      </c>
      <c r="F205" s="51">
        <v>55</v>
      </c>
      <c r="G205" s="52">
        <v>55</v>
      </c>
      <c r="H205" s="71"/>
      <c r="I205" s="72"/>
      <c r="J205" s="72"/>
      <c r="K205" s="34" t="str">
        <f t="shared" si="4"/>
        <v/>
      </c>
    </row>
    <row r="206" spans="1:11" ht="56.25">
      <c r="A206" s="5" t="s">
        <v>7</v>
      </c>
      <c r="B206" s="212"/>
      <c r="C206" s="50" t="s">
        <v>347</v>
      </c>
      <c r="D206" s="128">
        <v>0</v>
      </c>
      <c r="E206" s="51">
        <v>43</v>
      </c>
      <c r="F206" s="51">
        <v>55</v>
      </c>
      <c r="G206" s="52">
        <v>55</v>
      </c>
      <c r="H206" s="71"/>
      <c r="I206" s="72"/>
      <c r="J206" s="72"/>
      <c r="K206" s="34" t="str">
        <f t="shared" si="4"/>
        <v/>
      </c>
    </row>
    <row r="207" spans="1:11" ht="57" thickBot="1">
      <c r="A207" s="5" t="s">
        <v>7</v>
      </c>
      <c r="B207" s="213"/>
      <c r="C207" s="56" t="s">
        <v>156</v>
      </c>
      <c r="D207" s="129">
        <v>0</v>
      </c>
      <c r="E207" s="57">
        <v>43</v>
      </c>
      <c r="F207" s="57">
        <v>55</v>
      </c>
      <c r="G207" s="58">
        <v>55</v>
      </c>
      <c r="H207" s="73"/>
      <c r="I207" s="74"/>
      <c r="J207" s="74"/>
      <c r="K207" s="42" t="str">
        <f t="shared" si="4"/>
        <v/>
      </c>
    </row>
    <row r="208" spans="1:11" s="3" customFormat="1" ht="12" thickBot="1">
      <c r="A208" s="195" t="s">
        <v>209</v>
      </c>
      <c r="B208" s="196"/>
      <c r="C208" s="196"/>
      <c r="D208" s="196"/>
      <c r="E208" s="196"/>
      <c r="F208" s="196"/>
      <c r="G208" s="197"/>
      <c r="H208" s="8" t="str">
        <f ca="1">IF(SUM(OFFSET(Горечавка,1,7):OFFSET(Роза1,-1,0))=0,"",SUM(OFFSET(Горечавка,1,7):OFFSET(Роза1,-1,0)))</f>
        <v/>
      </c>
      <c r="I208" s="8" t="str">
        <f ca="1">IF(SUM(OFFSET(Горечавка,1,8):OFFSET(Роза2,-1,0))=0,"",SUM(OFFSET(Горечавка,1,8):OFFSET(Роза2,-1,0)))</f>
        <v/>
      </c>
      <c r="J208" s="8" t="str">
        <f ca="1">IF(SUM(OFFSET(Горечавка,1,9):OFFSET(Роза3,-1,0))=0,"",SUM(OFFSET(Горечавка,1,9):OFFSET(Роза3,-1,0)))</f>
        <v/>
      </c>
      <c r="K208" s="10" t="str">
        <f ca="1">IF(SUM(OFFSET(Горечавка,1,10):OFFSET(Роза4,-1,0))=0,"",SUM(OFFSET(Горечавка,1,10):OFFSET(Роза4,-1,0)))</f>
        <v/>
      </c>
    </row>
    <row r="209" spans="1:11" ht="56.25">
      <c r="A209" s="5" t="s">
        <v>7</v>
      </c>
      <c r="B209" s="214" t="s">
        <v>209</v>
      </c>
      <c r="C209" s="44" t="s">
        <v>210</v>
      </c>
      <c r="D209" s="127">
        <v>30</v>
      </c>
      <c r="E209" s="45">
        <v>0</v>
      </c>
      <c r="F209" s="45">
        <v>50</v>
      </c>
      <c r="G209" s="46">
        <v>50</v>
      </c>
      <c r="H209" s="69"/>
      <c r="I209" s="70"/>
      <c r="J209" s="70"/>
      <c r="K209" s="29" t="str">
        <f t="shared" si="4"/>
        <v/>
      </c>
    </row>
    <row r="210" spans="1:11" ht="56.25">
      <c r="A210" s="5" t="s">
        <v>7</v>
      </c>
      <c r="B210" s="201"/>
      <c r="C210" s="50" t="s">
        <v>211</v>
      </c>
      <c r="D210" s="128">
        <v>51</v>
      </c>
      <c r="E210" s="51">
        <v>0</v>
      </c>
      <c r="F210" s="51">
        <v>50</v>
      </c>
      <c r="G210" s="52">
        <v>50</v>
      </c>
      <c r="H210" s="71"/>
      <c r="I210" s="72"/>
      <c r="J210" s="72"/>
      <c r="K210" s="34" t="str">
        <f t="shared" si="4"/>
        <v/>
      </c>
    </row>
    <row r="211" spans="1:11" ht="56.25">
      <c r="A211" s="5" t="s">
        <v>7</v>
      </c>
      <c r="B211" s="219"/>
      <c r="C211" s="50" t="s">
        <v>212</v>
      </c>
      <c r="D211" s="128">
        <v>6</v>
      </c>
      <c r="E211" s="51">
        <v>0</v>
      </c>
      <c r="F211" s="51">
        <v>50</v>
      </c>
      <c r="G211" s="52">
        <v>50</v>
      </c>
      <c r="H211" s="71"/>
      <c r="I211" s="72"/>
      <c r="J211" s="72"/>
      <c r="K211" s="34" t="str">
        <f t="shared" si="4"/>
        <v/>
      </c>
    </row>
    <row r="212" spans="1:11" s="3" customFormat="1" ht="12" thickBot="1">
      <c r="A212" s="195" t="s">
        <v>213</v>
      </c>
      <c r="B212" s="196"/>
      <c r="C212" s="196"/>
      <c r="D212" s="196"/>
      <c r="E212" s="196"/>
      <c r="F212" s="196"/>
      <c r="G212" s="197"/>
      <c r="H212" s="8" t="str">
        <f ca="1">IF(SUM(OFFSET(Роза,1,7):OFFSET(Гортензия1,-1,0))=0,"",SUM(OFFSET(Роза,1,7):OFFSET(Гортензия1,-1,0)))</f>
        <v/>
      </c>
      <c r="I212" s="8" t="str">
        <f ca="1">IF(SUM(OFFSET(Роза,1,8):OFFSET(Гортензия2,-1,0))=0,"",SUM(OFFSET(Роза,1,8):OFFSET(Гортензия2,-1,0)))</f>
        <v/>
      </c>
      <c r="J212" s="8" t="str">
        <f ca="1">IF(SUM(OFFSET(Роза,1,9):OFFSET(Гортензия3,-1,0))=0,"",SUM(OFFSET(Роза,1,9):OFFSET(Гортензия3,-1,0)))</f>
        <v/>
      </c>
      <c r="K212" s="10" t="str">
        <f ca="1">IF(SUM(OFFSET(Роза,1,10):OFFSET(Гортензия4,-1,0))=0,"",SUM(OFFSET(Роза,1,10):OFFSET(Гортензия4,-1,0)))</f>
        <v/>
      </c>
    </row>
    <row r="213" spans="1:11" ht="56.25">
      <c r="A213" s="5" t="s">
        <v>7</v>
      </c>
      <c r="B213" s="211" t="s">
        <v>213</v>
      </c>
      <c r="C213" s="44" t="s">
        <v>214</v>
      </c>
      <c r="D213" s="127">
        <v>84</v>
      </c>
      <c r="E213" s="45">
        <v>0</v>
      </c>
      <c r="F213" s="45">
        <v>60</v>
      </c>
      <c r="G213" s="46">
        <v>60</v>
      </c>
      <c r="H213" s="69"/>
      <c r="I213" s="70"/>
      <c r="J213" s="70"/>
      <c r="K213" s="29" t="str">
        <f t="shared" si="4"/>
        <v/>
      </c>
    </row>
    <row r="214" spans="1:11" ht="56.25">
      <c r="A214" s="5" t="s">
        <v>7</v>
      </c>
      <c r="B214" s="212"/>
      <c r="C214" s="50" t="s">
        <v>348</v>
      </c>
      <c r="D214" s="128">
        <v>0</v>
      </c>
      <c r="E214" s="51">
        <v>0</v>
      </c>
      <c r="F214" s="51">
        <v>60</v>
      </c>
      <c r="G214" s="52">
        <v>60</v>
      </c>
      <c r="H214" s="71"/>
      <c r="I214" s="72"/>
      <c r="J214" s="72"/>
      <c r="K214" s="34" t="str">
        <f t="shared" si="4"/>
        <v/>
      </c>
    </row>
    <row r="215" spans="1:11" ht="56.25">
      <c r="A215" s="5" t="s">
        <v>7</v>
      </c>
      <c r="B215" s="212"/>
      <c r="C215" s="50" t="s">
        <v>349</v>
      </c>
      <c r="D215" s="128">
        <v>30</v>
      </c>
      <c r="E215" s="51">
        <v>0</v>
      </c>
      <c r="F215" s="51">
        <v>60</v>
      </c>
      <c r="G215" s="52">
        <v>60</v>
      </c>
      <c r="H215" s="71"/>
      <c r="I215" s="72"/>
      <c r="J215" s="72"/>
      <c r="K215" s="34" t="str">
        <f t="shared" si="4"/>
        <v/>
      </c>
    </row>
    <row r="216" spans="1:11" ht="56.25">
      <c r="A216" s="5" t="s">
        <v>7</v>
      </c>
      <c r="B216" s="212"/>
      <c r="C216" s="50" t="s">
        <v>350</v>
      </c>
      <c r="D216" s="128">
        <v>2</v>
      </c>
      <c r="E216" s="51">
        <v>0</v>
      </c>
      <c r="F216" s="51">
        <v>60</v>
      </c>
      <c r="G216" s="52">
        <v>60</v>
      </c>
      <c r="H216" s="71"/>
      <c r="I216" s="72"/>
      <c r="J216" s="72"/>
      <c r="K216" s="34" t="str">
        <f t="shared" si="4"/>
        <v/>
      </c>
    </row>
    <row r="217" spans="1:11" ht="56.25">
      <c r="A217" s="5" t="s">
        <v>7</v>
      </c>
      <c r="B217" s="212"/>
      <c r="C217" s="50" t="s">
        <v>351</v>
      </c>
      <c r="D217" s="128">
        <v>0</v>
      </c>
      <c r="E217" s="51">
        <v>0</v>
      </c>
      <c r="F217" s="51">
        <v>60</v>
      </c>
      <c r="G217" s="52">
        <v>60</v>
      </c>
      <c r="H217" s="71"/>
      <c r="I217" s="72"/>
      <c r="J217" s="72"/>
      <c r="K217" s="34" t="str">
        <f t="shared" si="4"/>
        <v/>
      </c>
    </row>
    <row r="218" spans="1:11" ht="56.25">
      <c r="A218" s="5" t="s">
        <v>7</v>
      </c>
      <c r="B218" s="212"/>
      <c r="C218" s="50" t="s">
        <v>352</v>
      </c>
      <c r="D218" s="128">
        <v>0</v>
      </c>
      <c r="E218" s="51">
        <v>0</v>
      </c>
      <c r="F218" s="51">
        <v>60</v>
      </c>
      <c r="G218" s="52">
        <v>60</v>
      </c>
      <c r="H218" s="71"/>
      <c r="I218" s="72"/>
      <c r="J218" s="72"/>
      <c r="K218" s="34" t="str">
        <f t="shared" si="4"/>
        <v/>
      </c>
    </row>
    <row r="219" spans="1:11" ht="56.25">
      <c r="A219" s="5" t="s">
        <v>7</v>
      </c>
      <c r="B219" s="212"/>
      <c r="C219" s="50" t="s">
        <v>220</v>
      </c>
      <c r="D219" s="128">
        <v>4</v>
      </c>
      <c r="E219" s="51">
        <v>0</v>
      </c>
      <c r="F219" s="51">
        <v>60</v>
      </c>
      <c r="G219" s="52">
        <v>60</v>
      </c>
      <c r="H219" s="71"/>
      <c r="I219" s="72"/>
      <c r="J219" s="72"/>
      <c r="K219" s="34" t="str">
        <f t="shared" si="4"/>
        <v/>
      </c>
    </row>
    <row r="220" spans="1:11" ht="56.25">
      <c r="A220" s="5" t="s">
        <v>7</v>
      </c>
      <c r="B220" s="212"/>
      <c r="C220" s="50" t="s">
        <v>353</v>
      </c>
      <c r="D220" s="128">
        <v>0</v>
      </c>
      <c r="E220" s="51">
        <v>0</v>
      </c>
      <c r="F220" s="51">
        <v>60</v>
      </c>
      <c r="G220" s="52">
        <v>60</v>
      </c>
      <c r="H220" s="71"/>
      <c r="I220" s="72"/>
      <c r="J220" s="72"/>
      <c r="K220" s="34" t="str">
        <f t="shared" si="4"/>
        <v/>
      </c>
    </row>
    <row r="221" spans="1:11" ht="56.25">
      <c r="A221" s="5" t="s">
        <v>7</v>
      </c>
      <c r="B221" s="212"/>
      <c r="C221" s="50" t="s">
        <v>354</v>
      </c>
      <c r="D221" s="128">
        <v>67</v>
      </c>
      <c r="E221" s="51">
        <v>0</v>
      </c>
      <c r="F221" s="51">
        <v>60</v>
      </c>
      <c r="G221" s="52">
        <v>60</v>
      </c>
      <c r="H221" s="71"/>
      <c r="I221" s="72"/>
      <c r="J221" s="72"/>
      <c r="K221" s="34" t="str">
        <f t="shared" si="4"/>
        <v/>
      </c>
    </row>
    <row r="222" spans="1:11" ht="56.25">
      <c r="A222" s="5" t="s">
        <v>7</v>
      </c>
      <c r="B222" s="212"/>
      <c r="C222" s="50" t="s">
        <v>224</v>
      </c>
      <c r="D222" s="128">
        <v>27</v>
      </c>
      <c r="E222" s="51">
        <v>0</v>
      </c>
      <c r="F222" s="51">
        <v>60</v>
      </c>
      <c r="G222" s="52">
        <v>60</v>
      </c>
      <c r="H222" s="71"/>
      <c r="I222" s="72"/>
      <c r="J222" s="72"/>
      <c r="K222" s="34" t="str">
        <f t="shared" si="4"/>
        <v/>
      </c>
    </row>
    <row r="223" spans="1:11" ht="56.25">
      <c r="A223" s="5" t="s">
        <v>7</v>
      </c>
      <c r="B223" s="212"/>
      <c r="C223" s="50" t="s">
        <v>355</v>
      </c>
      <c r="D223" s="128">
        <v>0</v>
      </c>
      <c r="E223" s="51">
        <v>0</v>
      </c>
      <c r="F223" s="51">
        <v>60</v>
      </c>
      <c r="G223" s="52">
        <v>60</v>
      </c>
      <c r="H223" s="71"/>
      <c r="I223" s="72"/>
      <c r="J223" s="72"/>
      <c r="K223" s="34" t="str">
        <f t="shared" si="4"/>
        <v/>
      </c>
    </row>
    <row r="224" spans="1:11" ht="56.25">
      <c r="A224" s="5" t="s">
        <v>7</v>
      </c>
      <c r="B224" s="212"/>
      <c r="C224" s="50" t="s">
        <v>225</v>
      </c>
      <c r="D224" s="128">
        <v>39</v>
      </c>
      <c r="E224" s="51">
        <v>0</v>
      </c>
      <c r="F224" s="51">
        <v>60</v>
      </c>
      <c r="G224" s="52">
        <v>60</v>
      </c>
      <c r="H224" s="71"/>
      <c r="I224" s="72"/>
      <c r="J224" s="72"/>
      <c r="K224" s="34" t="str">
        <f t="shared" si="4"/>
        <v/>
      </c>
    </row>
    <row r="225" spans="1:11" ht="56.25">
      <c r="A225" s="5" t="s">
        <v>7</v>
      </c>
      <c r="B225" s="212"/>
      <c r="C225" s="50" t="s">
        <v>226</v>
      </c>
      <c r="D225" s="128">
        <v>67</v>
      </c>
      <c r="E225" s="51">
        <v>0</v>
      </c>
      <c r="F225" s="51">
        <v>60</v>
      </c>
      <c r="G225" s="52">
        <v>60</v>
      </c>
      <c r="H225" s="71"/>
      <c r="I225" s="72"/>
      <c r="J225" s="72"/>
      <c r="K225" s="34" t="str">
        <f t="shared" si="4"/>
        <v/>
      </c>
    </row>
    <row r="226" spans="1:11" ht="57" thickBot="1">
      <c r="A226" s="5" t="s">
        <v>7</v>
      </c>
      <c r="B226" s="213"/>
      <c r="C226" s="56" t="s">
        <v>227</v>
      </c>
      <c r="D226" s="129">
        <v>0</v>
      </c>
      <c r="E226" s="57">
        <v>0</v>
      </c>
      <c r="F226" s="57">
        <v>60</v>
      </c>
      <c r="G226" s="58">
        <v>60</v>
      </c>
      <c r="H226" s="73"/>
      <c r="I226" s="74"/>
      <c r="J226" s="74"/>
      <c r="K226" s="42" t="str">
        <f t="shared" si="4"/>
        <v/>
      </c>
    </row>
    <row r="227" spans="1:11" s="3" customFormat="1" ht="12" thickBot="1">
      <c r="A227" s="195" t="s">
        <v>228</v>
      </c>
      <c r="B227" s="196"/>
      <c r="C227" s="196"/>
      <c r="D227" s="196"/>
      <c r="E227" s="196"/>
      <c r="F227" s="196"/>
      <c r="G227" s="197"/>
      <c r="H227" s="8" t="str">
        <f ca="1">IF(SUM(OFFSET(Гортензия,1,7):OFFSET(Примула1,-1,0))=0,"",SUM(OFFSET(Гортензия,1,7):OFFSET(Примула1,-1,0)))</f>
        <v/>
      </c>
      <c r="I227" s="8" t="str">
        <f ca="1">IF(SUM(OFFSET(Гортензия,1,8):OFFSET(Примула2,-1,0))=0,"",SUM(OFFSET(Гортензия,1,8):OFFSET(Примула2,-1,0)))</f>
        <v/>
      </c>
      <c r="J227" s="8" t="str">
        <f ca="1">IF(SUM(OFFSET(Гортензия,1,9):OFFSET(Примула3,-1,0))=0,"",SUM(OFFSET(Гортензия,1,9):OFFSET(Примула3,-1,0)))</f>
        <v/>
      </c>
      <c r="K227" s="10" t="str">
        <f ca="1">IF(SUM(OFFSET(Гортензия,1,10):OFFSET(Примула4,-1,0))=0,"",SUM(OFFSET(Гортензия,1,10):OFFSET(Примула4,-1,0)))</f>
        <v/>
      </c>
    </row>
    <row r="228" spans="1:11" ht="56.25">
      <c r="A228" s="5" t="s">
        <v>7</v>
      </c>
      <c r="B228" s="214" t="s">
        <v>228</v>
      </c>
      <c r="C228" s="44" t="s">
        <v>229</v>
      </c>
      <c r="D228" s="127">
        <v>0</v>
      </c>
      <c r="E228" s="45"/>
      <c r="F228" s="45">
        <v>45</v>
      </c>
      <c r="G228" s="46">
        <v>60</v>
      </c>
      <c r="H228" s="69"/>
      <c r="I228" s="70"/>
      <c r="J228" s="70"/>
      <c r="K228" s="29" t="str">
        <f t="shared" si="4"/>
        <v/>
      </c>
    </row>
    <row r="229" spans="1:11" ht="56.25">
      <c r="A229" s="5" t="s">
        <v>7</v>
      </c>
      <c r="B229" s="201"/>
      <c r="C229" s="50" t="s">
        <v>230</v>
      </c>
      <c r="D229" s="128">
        <v>0</v>
      </c>
      <c r="E229" s="51"/>
      <c r="F229" s="51">
        <v>45</v>
      </c>
      <c r="G229" s="52">
        <v>60</v>
      </c>
      <c r="H229" s="71"/>
      <c r="I229" s="72"/>
      <c r="J229" s="72"/>
      <c r="K229" s="34" t="str">
        <f t="shared" si="4"/>
        <v/>
      </c>
    </row>
    <row r="230" spans="1:11" ht="56.25">
      <c r="A230" s="5" t="s">
        <v>7</v>
      </c>
      <c r="B230" s="201"/>
      <c r="C230" s="50" t="s">
        <v>231</v>
      </c>
      <c r="D230" s="128">
        <v>0</v>
      </c>
      <c r="E230" s="51"/>
      <c r="F230" s="51">
        <v>45</v>
      </c>
      <c r="G230" s="52">
        <v>60</v>
      </c>
      <c r="H230" s="71"/>
      <c r="I230" s="72"/>
      <c r="J230" s="72"/>
      <c r="K230" s="34" t="str">
        <f t="shared" si="4"/>
        <v/>
      </c>
    </row>
    <row r="231" spans="1:11" ht="56.25">
      <c r="A231" s="5" t="s">
        <v>7</v>
      </c>
      <c r="B231" s="201"/>
      <c r="C231" s="50" t="s">
        <v>232</v>
      </c>
      <c r="D231" s="128">
        <v>0</v>
      </c>
      <c r="E231" s="51"/>
      <c r="F231" s="51">
        <v>45</v>
      </c>
      <c r="G231" s="52">
        <v>60</v>
      </c>
      <c r="H231" s="71"/>
      <c r="I231" s="72"/>
      <c r="J231" s="72"/>
      <c r="K231" s="34" t="str">
        <f t="shared" si="4"/>
        <v/>
      </c>
    </row>
    <row r="232" spans="1:11" ht="56.25">
      <c r="A232" s="5" t="s">
        <v>7</v>
      </c>
      <c r="B232" s="219"/>
      <c r="C232" s="50" t="s">
        <v>233</v>
      </c>
      <c r="D232" s="128"/>
      <c r="E232" s="51"/>
      <c r="F232" s="51">
        <v>45</v>
      </c>
      <c r="G232" s="52">
        <v>60</v>
      </c>
      <c r="H232" s="71"/>
      <c r="I232" s="72"/>
      <c r="J232" s="72"/>
      <c r="K232" s="34" t="str">
        <f t="shared" si="4"/>
        <v/>
      </c>
    </row>
    <row r="233" spans="1:11" s="3" customFormat="1" ht="12" thickBot="1">
      <c r="A233" s="195">
        <v>60</v>
      </c>
      <c r="B233" s="196"/>
      <c r="C233" s="196"/>
      <c r="D233" s="196"/>
      <c r="E233" s="196"/>
      <c r="F233" s="196"/>
      <c r="G233" s="197"/>
      <c r="H233" s="8" t="str">
        <f ca="1">IF(SUM(OFFSET(Примула,1,7):OFFSET(Клематис1,-1,0))=0,"",SUM(OFFSET(Примула,1,7):OFFSET(Клематис1,-1,0)))</f>
        <v/>
      </c>
      <c r="I233" s="8" t="str">
        <f ca="1">IF(SUM(OFFSET(Примула,1,8):OFFSET(Клематис2,-1,0))=0,"",SUM(OFFSET(Примула,1,8):OFFSET(Клематис2,-1,0)))</f>
        <v/>
      </c>
      <c r="J233" s="8" t="str">
        <f ca="1">IF(SUM(OFFSET(Примула,1,9):OFFSET(Клематис3,-1,0))=0,"",SUM(OFFSET(Примула,1,9):OFFSET(Клематис3,-1,0)))</f>
        <v/>
      </c>
      <c r="K233" s="10" t="str">
        <f ca="1">IF(SUM(OFFSET(Примула,1,10):OFFSET(Клематис4,-1,0))=0,"",SUM(OFFSET(Примула,1,10):OFFSET(Клематис4,-1,0)))</f>
        <v/>
      </c>
    </row>
    <row r="234" spans="1:11" ht="56.25">
      <c r="A234" s="5" t="s">
        <v>7</v>
      </c>
      <c r="B234" s="211" t="s">
        <v>234</v>
      </c>
      <c r="C234" s="44" t="s">
        <v>356</v>
      </c>
      <c r="D234" s="127">
        <v>336</v>
      </c>
      <c r="E234" s="45"/>
      <c r="F234" s="51"/>
      <c r="G234" s="52">
        <v>60</v>
      </c>
      <c r="H234" s="69"/>
      <c r="I234" s="70"/>
      <c r="J234" s="70"/>
      <c r="K234" s="34" t="str">
        <f t="shared" si="4"/>
        <v/>
      </c>
    </row>
    <row r="235" spans="1:11" ht="57" thickBot="1">
      <c r="A235" s="5" t="s">
        <v>7</v>
      </c>
      <c r="B235" s="213"/>
      <c r="C235" s="56" t="s">
        <v>357</v>
      </c>
      <c r="D235" s="129">
        <v>219</v>
      </c>
      <c r="E235" s="57"/>
      <c r="F235" s="51"/>
      <c r="G235" s="52">
        <v>60</v>
      </c>
      <c r="H235" s="73"/>
      <c r="I235" s="74"/>
      <c r="J235" s="74"/>
      <c r="K235" s="34" t="str">
        <f t="shared" si="4"/>
        <v/>
      </c>
    </row>
    <row r="236" spans="1:11" s="3" customFormat="1" ht="12" thickBot="1">
      <c r="A236" s="195" t="s">
        <v>237</v>
      </c>
      <c r="B236" s="196"/>
      <c r="C236" s="196"/>
      <c r="D236" s="196"/>
      <c r="E236" s="196"/>
      <c r="F236" s="196"/>
      <c r="G236" s="197"/>
      <c r="H236" s="8" t="str">
        <f ca="1">IF(SUM(OFFSET(Клематис,1,7):OFFSET(Флокс1,-1,0))=0,"",SUM(OFFSET(Клематис,1,7):OFFSET(Флокс1,-1,0)))</f>
        <v/>
      </c>
      <c r="I236" s="8" t="str">
        <f ca="1">IF(SUM(OFFSET(Клематис,1,8):OFFSET(Флокс2,-1,0))=0,"",SUM(OFFSET(Клематис,1,8):OFFSET(Флокс2,-1,0)))</f>
        <v/>
      </c>
      <c r="J236" s="8" t="str">
        <f ca="1">IF(SUM(OFFSET(Клематис,1,9):OFFSET(Флокс3,-1,0))=0,"",SUM(OFFSET(Клематис,1,9):OFFSET(Флокс3,-1,0)))</f>
        <v/>
      </c>
      <c r="K236" s="10" t="str">
        <f ca="1">IF(SUM(OFFSET(Клематис,1,10):OFFSET(Флокс4,-1,0))=0,"",SUM(OFFSET(Клематис,1,10):OFFSET(Флокс4,-1,0)))</f>
        <v/>
      </c>
    </row>
    <row r="237" spans="1:11" ht="56.25">
      <c r="A237" s="5" t="s">
        <v>7</v>
      </c>
      <c r="B237" s="214" t="s">
        <v>237</v>
      </c>
      <c r="C237" s="44" t="s">
        <v>238</v>
      </c>
      <c r="D237" s="127">
        <v>0</v>
      </c>
      <c r="E237" s="45">
        <v>45</v>
      </c>
      <c r="F237" s="45">
        <v>60</v>
      </c>
      <c r="G237" s="46">
        <v>60</v>
      </c>
      <c r="H237" s="69"/>
      <c r="I237" s="70"/>
      <c r="J237" s="70"/>
      <c r="K237" s="29" t="str">
        <f t="shared" si="4"/>
        <v/>
      </c>
    </row>
    <row r="238" spans="1:11" ht="56.25">
      <c r="A238" s="5" t="s">
        <v>7</v>
      </c>
      <c r="B238" s="201"/>
      <c r="C238" s="50" t="s">
        <v>239</v>
      </c>
      <c r="D238" s="128">
        <v>0</v>
      </c>
      <c r="E238" s="51">
        <v>45</v>
      </c>
      <c r="F238" s="51">
        <v>60</v>
      </c>
      <c r="G238" s="52">
        <v>60</v>
      </c>
      <c r="H238" s="71"/>
      <c r="I238" s="72"/>
      <c r="J238" s="72"/>
      <c r="K238" s="34" t="str">
        <f t="shared" si="4"/>
        <v/>
      </c>
    </row>
    <row r="239" spans="1:11" ht="56.25">
      <c r="A239" s="5" t="s">
        <v>7</v>
      </c>
      <c r="B239" s="201"/>
      <c r="C239" s="50" t="s">
        <v>240</v>
      </c>
      <c r="D239" s="128">
        <v>0</v>
      </c>
      <c r="E239" s="51">
        <v>45</v>
      </c>
      <c r="F239" s="51">
        <v>60</v>
      </c>
      <c r="G239" s="52">
        <v>60</v>
      </c>
      <c r="H239" s="71"/>
      <c r="I239" s="72"/>
      <c r="J239" s="72"/>
      <c r="K239" s="34" t="str">
        <f t="shared" si="4"/>
        <v/>
      </c>
    </row>
    <row r="240" spans="1:11" ht="56.25">
      <c r="A240" s="5" t="s">
        <v>7</v>
      </c>
      <c r="B240" s="201"/>
      <c r="C240" s="50" t="s">
        <v>241</v>
      </c>
      <c r="D240" s="128">
        <v>0</v>
      </c>
      <c r="E240" s="51">
        <v>45</v>
      </c>
      <c r="F240" s="51">
        <v>60</v>
      </c>
      <c r="G240" s="52">
        <v>60</v>
      </c>
      <c r="H240" s="71"/>
      <c r="I240" s="72"/>
      <c r="J240" s="72"/>
      <c r="K240" s="34" t="str">
        <f t="shared" si="4"/>
        <v/>
      </c>
    </row>
    <row r="241" spans="1:12" ht="56.25" outlineLevel="1">
      <c r="A241" s="5" t="s">
        <v>7</v>
      </c>
      <c r="B241" s="201"/>
      <c r="C241" s="50" t="s">
        <v>242</v>
      </c>
      <c r="D241" s="128">
        <v>0</v>
      </c>
      <c r="E241" s="51">
        <v>45</v>
      </c>
      <c r="F241" s="51">
        <v>60</v>
      </c>
      <c r="G241" s="52">
        <v>60</v>
      </c>
      <c r="H241" s="71"/>
      <c r="I241" s="72"/>
      <c r="J241" s="72"/>
      <c r="K241" s="34" t="str">
        <f t="shared" si="4"/>
        <v/>
      </c>
    </row>
    <row r="242" spans="1:12" ht="56.25" outlineLevel="1">
      <c r="A242" s="5" t="s">
        <v>7</v>
      </c>
      <c r="B242" s="219"/>
      <c r="C242" s="50" t="s">
        <v>243</v>
      </c>
      <c r="D242" s="128">
        <v>0</v>
      </c>
      <c r="E242" s="51">
        <v>45</v>
      </c>
      <c r="F242" s="51">
        <v>60</v>
      </c>
      <c r="G242" s="52">
        <v>60</v>
      </c>
      <c r="H242" s="71"/>
      <c r="I242" s="72"/>
      <c r="J242" s="72"/>
      <c r="K242" s="34" t="str">
        <f t="shared" si="4"/>
        <v/>
      </c>
    </row>
    <row r="243" spans="1:12" s="3" customFormat="1" ht="12" thickBot="1">
      <c r="A243" s="195" t="s">
        <v>244</v>
      </c>
      <c r="B243" s="196"/>
      <c r="C243" s="196"/>
      <c r="D243" s="196"/>
      <c r="E243" s="196"/>
      <c r="F243" s="196"/>
      <c r="G243" s="197"/>
      <c r="H243" s="8" t="str">
        <f ca="1">IF(SUM(OFFSET(Флокс,1,7):OFFSET(Эхинацея1,-1,0))=0,"",SUM(OFFSET(Флокс,1,7):OFFSET(Эхинацея1,-1,0)))</f>
        <v/>
      </c>
      <c r="I243" s="8" t="str">
        <f ca="1">IF(SUM(OFFSET(Флокс,1,8):OFFSET(Эхинацея2,-1,0))=0,"",SUM(OFFSET(Флокс,1,8):OFFSET(Эхинацея2,-1,0)))</f>
        <v/>
      </c>
      <c r="J243" s="8" t="str">
        <f ca="1">IF(SUM(OFFSET(Флокс,1,9):OFFSET(Эхинацея3,-1,0))=0,"",SUM(OFFSET(Флокс,1,9):OFFSET(Эхинацея3,-1,0)))</f>
        <v/>
      </c>
      <c r="K243" s="10" t="str">
        <f ca="1">IF(SUM(OFFSET(Флокс,1,10):OFFSET(Эхинацея4,-1,0))=0,"",SUM(OFFSET(Флокс,1,10):OFFSET(Эхинацея4,-1,0)))</f>
        <v/>
      </c>
    </row>
    <row r="244" spans="1:12" ht="56.25" outlineLevel="1">
      <c r="A244" s="5" t="s">
        <v>7</v>
      </c>
      <c r="B244" s="211" t="s">
        <v>244</v>
      </c>
      <c r="C244" s="44" t="s">
        <v>358</v>
      </c>
      <c r="D244" s="127">
        <v>0</v>
      </c>
      <c r="E244" s="45"/>
      <c r="F244" s="45">
        <v>60</v>
      </c>
      <c r="G244" s="46">
        <v>60</v>
      </c>
      <c r="H244" s="69"/>
      <c r="I244" s="70"/>
      <c r="J244" s="70"/>
      <c r="K244" s="29" t="str">
        <f t="shared" si="4"/>
        <v/>
      </c>
    </row>
    <row r="245" spans="1:12" ht="56.25" outlineLevel="1">
      <c r="A245" s="5" t="s">
        <v>7</v>
      </c>
      <c r="B245" s="212"/>
      <c r="C245" s="50" t="s">
        <v>249</v>
      </c>
      <c r="D245" s="128">
        <v>2</v>
      </c>
      <c r="E245" s="51">
        <v>45</v>
      </c>
      <c r="F245" s="51">
        <v>6</v>
      </c>
      <c r="G245" s="52">
        <v>60</v>
      </c>
      <c r="H245" s="71"/>
      <c r="I245" s="72"/>
      <c r="J245" s="72"/>
      <c r="K245" s="34" t="str">
        <f t="shared" si="4"/>
        <v/>
      </c>
    </row>
    <row r="246" spans="1:12" ht="56.25" outlineLevel="1">
      <c r="A246" s="5" t="s">
        <v>7</v>
      </c>
      <c r="B246" s="212"/>
      <c r="C246" s="50" t="s">
        <v>246</v>
      </c>
      <c r="D246" s="128">
        <v>0</v>
      </c>
      <c r="E246" s="51">
        <v>45</v>
      </c>
      <c r="F246" s="51">
        <v>60</v>
      </c>
      <c r="G246" s="52">
        <v>60</v>
      </c>
      <c r="H246" s="71"/>
      <c r="I246" s="72"/>
      <c r="J246" s="72"/>
      <c r="K246" s="34" t="str">
        <f t="shared" si="4"/>
        <v/>
      </c>
    </row>
    <row r="247" spans="1:12" ht="56.25" outlineLevel="1">
      <c r="A247" s="5" t="s">
        <v>7</v>
      </c>
      <c r="B247" s="212"/>
      <c r="C247" s="50" t="s">
        <v>359</v>
      </c>
      <c r="D247" s="128">
        <v>14</v>
      </c>
      <c r="E247" s="51">
        <v>45</v>
      </c>
      <c r="F247" s="51">
        <v>60</v>
      </c>
      <c r="G247" s="52">
        <v>60</v>
      </c>
      <c r="H247" s="71"/>
      <c r="I247" s="72"/>
      <c r="J247" s="72"/>
      <c r="K247" s="34" t="str">
        <f t="shared" si="4"/>
        <v/>
      </c>
    </row>
    <row r="248" spans="1:12" ht="57" outlineLevel="1" thickBot="1">
      <c r="A248" s="5" t="s">
        <v>7</v>
      </c>
      <c r="B248" s="213"/>
      <c r="C248" s="56" t="s">
        <v>248</v>
      </c>
      <c r="D248" s="129" t="s">
        <v>295</v>
      </c>
      <c r="E248" s="57"/>
      <c r="F248" s="57">
        <v>60</v>
      </c>
      <c r="G248" s="58">
        <v>60</v>
      </c>
      <c r="H248" s="73"/>
      <c r="I248" s="74"/>
      <c r="J248" s="74"/>
      <c r="K248" s="42" t="str">
        <f t="shared" si="4"/>
        <v/>
      </c>
    </row>
    <row r="249" spans="1:12" s="3" customFormat="1" ht="12" thickBot="1">
      <c r="A249" s="195" t="s">
        <v>250</v>
      </c>
      <c r="B249" s="196"/>
      <c r="C249" s="196"/>
      <c r="D249" s="196"/>
      <c r="E249" s="196"/>
      <c r="F249" s="196"/>
      <c r="G249" s="197"/>
      <c r="H249" s="8" t="str">
        <f ca="1">IF(SUM(OFFSET(Эхинацея,1,7):OFFSET(Бодан1,-1,0))=0,"",SUM(OFFSET(Эхинацея,1,7):OFFSET(Бодан1,-1,0)))</f>
        <v/>
      </c>
      <c r="I249" s="8" t="str">
        <f ca="1">IF(SUM(OFFSET(Эхинацея,1,8):OFFSET(Бодан2,-1,0))=0,"",SUM(OFFSET(Эхинацея,1,8):OFFSET(Бодан2,-1,0)))</f>
        <v/>
      </c>
      <c r="J249" s="8" t="str">
        <f ca="1">IF(SUM(OFFSET(Эхинацея,1,9):OFFSET(Бодан3,-1,0))=0,"",SUM(OFFSET(Эхинацея,1,9):OFFSET(Бодан3,-1,0)))</f>
        <v/>
      </c>
      <c r="K249" s="10" t="str">
        <f ca="1">IF(SUM(OFFSET(Эхинацея,1,10):OFFSET(Бодан4,-1,0))=0,"",SUM(OFFSET(Эхинацея,1,10):OFFSET(Бодан4,-1,0)))</f>
        <v/>
      </c>
    </row>
    <row r="250" spans="1:12" ht="56.25" outlineLevel="1">
      <c r="A250" s="5" t="s">
        <v>7</v>
      </c>
      <c r="B250" s="211" t="s">
        <v>250</v>
      </c>
      <c r="C250" s="44" t="s">
        <v>251</v>
      </c>
      <c r="D250" s="127">
        <v>0</v>
      </c>
      <c r="E250" s="45">
        <v>43</v>
      </c>
      <c r="F250" s="45">
        <v>60</v>
      </c>
      <c r="G250" s="46">
        <v>60</v>
      </c>
      <c r="H250" s="69"/>
      <c r="I250" s="70"/>
      <c r="J250" s="70"/>
      <c r="K250" s="29" t="str">
        <f t="shared" si="4"/>
        <v/>
      </c>
    </row>
    <row r="251" spans="1:12" ht="57" outlineLevel="1" thickBot="1">
      <c r="A251" s="5" t="s">
        <v>7</v>
      </c>
      <c r="B251" s="213"/>
      <c r="C251" s="56" t="s">
        <v>252</v>
      </c>
      <c r="D251" s="129">
        <v>5</v>
      </c>
      <c r="E251" s="57"/>
      <c r="F251" s="57">
        <v>60</v>
      </c>
      <c r="G251" s="58">
        <v>60</v>
      </c>
      <c r="H251" s="73"/>
      <c r="I251" s="74"/>
      <c r="J251" s="74"/>
      <c r="K251" s="42" t="str">
        <f t="shared" si="4"/>
        <v/>
      </c>
    </row>
    <row r="252" spans="1:12" s="3" customFormat="1" ht="12" thickBot="1">
      <c r="A252" s="195" t="s">
        <v>253</v>
      </c>
      <c r="B252" s="196"/>
      <c r="C252" s="196"/>
      <c r="D252" s="196"/>
      <c r="E252" s="196"/>
      <c r="F252" s="196"/>
      <c r="G252" s="197"/>
      <c r="H252" s="8" t="str">
        <f ca="1">IF(SUM(OFFSET(Бодан,1,7):OFFSET(Черная_смородина1,-1,0))=0,"",SUM(OFFSET(Бодан,1,7):OFFSET(Черная_смородина1,-1,0)))</f>
        <v/>
      </c>
      <c r="I252" s="8" t="str">
        <f ca="1">IF(SUM(OFFSET(Бодан,1,8):OFFSET(Черная_смородина2,-1,0))=0,"",SUM(OFFSET(Бодан,1,8):OFFSET(Черная_смородина2,-1,0)))</f>
        <v/>
      </c>
      <c r="J252" s="8" t="str">
        <f ca="1">IF(SUM(OFFSET(Бодан,1,9):OFFSET(Черная_смородина3,-1,0))=0,"",SUM(OFFSET(Бодан,1,9):OFFSET(Черная_смородина3,-1,0)))</f>
        <v/>
      </c>
      <c r="K252" s="10" t="str">
        <f ca="1">IF(SUM(OFFSET(Бодан,1,10):OFFSET(Черная_смородина4,-1,0))=0,"",SUM(OFFSET(Бодан,1,10):OFFSET(Черная_смородина4,-1,0)))</f>
        <v/>
      </c>
    </row>
    <row r="253" spans="1:12" ht="59.25" customHeight="1" thickBot="1">
      <c r="A253" s="75"/>
      <c r="B253" s="76" t="s">
        <v>360</v>
      </c>
      <c r="C253" s="77" t="s">
        <v>361</v>
      </c>
      <c r="D253" s="131">
        <v>50</v>
      </c>
      <c r="E253" s="78"/>
      <c r="F253" s="78">
        <v>55</v>
      </c>
      <c r="G253" s="79">
        <v>55</v>
      </c>
      <c r="H253" s="80"/>
      <c r="I253" s="81"/>
      <c r="J253" s="81"/>
      <c r="K253" s="82" t="str">
        <f>IF(H253*E253+I253*F253+J253*G253=0,"",H253*E253+I253*F253+J253*G253)</f>
        <v/>
      </c>
    </row>
    <row r="254" spans="1:12" s="3" customFormat="1" ht="12" collapsed="1" thickBot="1">
      <c r="A254" s="195" t="s">
        <v>255</v>
      </c>
      <c r="B254" s="196"/>
      <c r="C254" s="196"/>
      <c r="D254" s="196"/>
      <c r="E254" s="196"/>
      <c r="F254" s="196"/>
      <c r="G254" s="197"/>
      <c r="H254" s="8" t="str">
        <f ca="1">IF(SUM(OFFSET(Черная_смородина,1,7):OFFSET(H256,-1,0))=0,"",SUM(OFFSET(Черная_смородина,1,7):OFFSET(H256,-1,0)))</f>
        <v/>
      </c>
      <c r="I254" s="8" t="str">
        <f ca="1">IF(SUM(OFFSET(Черная_смородина,1,8):OFFSET(I256,-1,0))=0,"",SUM(OFFSET(Черная_смородина,1,8):OFFSET(I256,-1,0)))</f>
        <v/>
      </c>
      <c r="J254" s="8" t="str">
        <f ca="1">IF(SUM(OFFSET(Черная_смородина,1,9):OFFSET(J256,-1,0))=0,"",SUM(OFFSET(Черная_смородина,1,9):OFFSET(J256,-1,0)))</f>
        <v/>
      </c>
      <c r="K254" s="10" t="str">
        <f ca="1">IF(SUM(OFFSET(Черная_смородина,1,10):OFFSET(K256,-1,0))=0,"",SUM(OFFSET(Черная_смородина,1,10):OFFSET(K256,-1,0)))</f>
        <v/>
      </c>
    </row>
    <row r="255" spans="1:12" ht="23.25" thickBot="1">
      <c r="A255" s="72"/>
      <c r="B255" s="83" t="s">
        <v>255</v>
      </c>
      <c r="C255" s="77" t="s">
        <v>256</v>
      </c>
      <c r="D255" s="131"/>
      <c r="E255" s="78"/>
      <c r="F255" s="78"/>
      <c r="G255" s="79"/>
      <c r="H255" s="80"/>
      <c r="I255" s="81"/>
      <c r="J255" s="81"/>
      <c r="K255" s="82" t="str">
        <f>IF(H255*E255+I255*F255+J255*G255=0,"",H255*E255+I255*F255+J255*G255)</f>
        <v/>
      </c>
    </row>
    <row r="256" spans="1:12" ht="12" thickBot="1">
      <c r="B256" s="84"/>
      <c r="C256" s="85"/>
      <c r="D256" s="132"/>
      <c r="E256" s="226" t="s">
        <v>257</v>
      </c>
      <c r="F256" s="226"/>
      <c r="G256" s="226"/>
      <c r="H256" s="86">
        <f ca="1">SUM(Малина1,Ежевика1,Земляника1,Рябина_черноплодная1,Голубика1,Клюква1,Подвой1,Жимолость1,Алыча_гибридная1,Актинидия1,Сирень1,ГейхераГейхерелла1,Горечавка1,Роза1,Гортензия1,Примула1,Клематис1,Флокс1,Эхинацея1,Бодан1,Черная_смородина1)</f>
        <v>0</v>
      </c>
      <c r="I256" s="86">
        <f ca="1">SUM(Малина2,Ежевика2,Земляника2,Рябина_черноплодная2,Голубика2,Клюква2,Подвой2,Жимолость2,Алыча_гибридная2,Актинидия2,Сирень2,ГейхераГейхерелла2,Горечавка2,Роза2,Гортензия2,Примула2,Клематис2,Флокс2,Эхинацея2,Бодан2,Черная_смородина2)</f>
        <v>0</v>
      </c>
      <c r="J256" s="86">
        <f ca="1">SUM(Малина3,Ежевика3,Земляника3,Рябина_черноплодная3,Голубика3,Клюква3,Подвой3,Жимолость3,Алыча_гибридная3,Актинидия3,Сирень3,ГейхераГейхерелла3,Горечавка3,Роза3,Гортензия3,Примула3,Клематис3,Флокс3,Эхинацея3,Бодан3,Черная_смородина3)</f>
        <v>0</v>
      </c>
      <c r="K256" s="87">
        <f ca="1">SUM(Малина4,Ежевика4,Земляника4,Рябина_черноплодная4,Голубика4,Клюква4,Подвой4,Жимолость4,Алыча_гибридная4,Актинидия4,Сирень4,ГейхераГейхерелла4,Горечавка4,Роза4,Гортензия4,Примула4,Клематис4,Флокс4,Эхинацея4,Бодан4,Черная_смородина4)</f>
        <v>0</v>
      </c>
      <c r="L256" s="15"/>
    </row>
    <row r="257" spans="2:7">
      <c r="B257" s="224" t="s">
        <v>128</v>
      </c>
      <c r="C257" s="224"/>
      <c r="D257" s="224"/>
      <c r="E257" s="224"/>
      <c r="F257" s="88"/>
      <c r="G257" s="89"/>
    </row>
    <row r="258" spans="2:7">
      <c r="B258" s="225" t="s">
        <v>362</v>
      </c>
      <c r="C258" s="225"/>
      <c r="D258" s="225"/>
      <c r="E258" s="225"/>
      <c r="F258" s="225"/>
      <c r="G258" s="225"/>
    </row>
    <row r="259" spans="2:7">
      <c r="B259" s="225" t="s">
        <v>363</v>
      </c>
      <c r="C259" s="225"/>
      <c r="D259" s="225"/>
      <c r="E259" s="225"/>
      <c r="F259" s="225"/>
      <c r="G259" s="225"/>
    </row>
    <row r="260" spans="2:7">
      <c r="F260" s="89"/>
      <c r="G260" s="89"/>
    </row>
  </sheetData>
  <mergeCells count="64">
    <mergeCell ref="B257:E257"/>
    <mergeCell ref="B258:G258"/>
    <mergeCell ref="B259:G259"/>
    <mergeCell ref="B244:B248"/>
    <mergeCell ref="A249:G249"/>
    <mergeCell ref="B250:B251"/>
    <mergeCell ref="A252:G252"/>
    <mergeCell ref="A254:G254"/>
    <mergeCell ref="E256:G256"/>
    <mergeCell ref="A243:G243"/>
    <mergeCell ref="B154:B207"/>
    <mergeCell ref="A208:G208"/>
    <mergeCell ref="B209:B211"/>
    <mergeCell ref="A212:G212"/>
    <mergeCell ref="B213:B226"/>
    <mergeCell ref="A227:G227"/>
    <mergeCell ref="B228:B232"/>
    <mergeCell ref="A233:G233"/>
    <mergeCell ref="B234:B235"/>
    <mergeCell ref="A236:G236"/>
    <mergeCell ref="B237:B242"/>
    <mergeCell ref="A153:G153"/>
    <mergeCell ref="A95:A99"/>
    <mergeCell ref="B95:B99"/>
    <mergeCell ref="A100:G100"/>
    <mergeCell ref="B101:B110"/>
    <mergeCell ref="A111:G111"/>
    <mergeCell ref="B112:B115"/>
    <mergeCell ref="A116:G116"/>
    <mergeCell ref="B117:B127"/>
    <mergeCell ref="A128:K128"/>
    <mergeCell ref="A129:G129"/>
    <mergeCell ref="B130:B152"/>
    <mergeCell ref="A94:G94"/>
    <mergeCell ref="A11:G11"/>
    <mergeCell ref="B12:B32"/>
    <mergeCell ref="A33:G33"/>
    <mergeCell ref="B34:B43"/>
    <mergeCell ref="A44:G44"/>
    <mergeCell ref="B45:B71"/>
    <mergeCell ref="A72:G72"/>
    <mergeCell ref="B73:B76"/>
    <mergeCell ref="A77:G77"/>
    <mergeCell ref="B78:B89"/>
    <mergeCell ref="A90:G90"/>
    <mergeCell ref="A9:A10"/>
    <mergeCell ref="B9:B10"/>
    <mergeCell ref="C9:C10"/>
    <mergeCell ref="D9:D10"/>
    <mergeCell ref="E9:G9"/>
    <mergeCell ref="H9:K9"/>
    <mergeCell ref="J5:K5"/>
    <mergeCell ref="B6:D6"/>
    <mergeCell ref="B7:D7"/>
    <mergeCell ref="H7:I7"/>
    <mergeCell ref="J7:K7"/>
    <mergeCell ref="B8:G8"/>
    <mergeCell ref="B5:D5"/>
    <mergeCell ref="H5:I5"/>
    <mergeCell ref="A1:A2"/>
    <mergeCell ref="B1:E1"/>
    <mergeCell ref="F1:H1"/>
    <mergeCell ref="B2:G2"/>
    <mergeCell ref="B3:G3"/>
  </mergeCells>
  <hyperlinks>
    <hyperlink ref="F1:H1" r:id="rId1" display="https://klonsazhentsy.ru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106</vt:i4>
      </vt:variant>
    </vt:vector>
  </HeadingPairs>
  <TitlesOfParts>
    <vt:vector size="108" baseType="lpstr">
      <vt:lpstr>Прайс</vt:lpstr>
      <vt:lpstr>Свободные остаки </vt:lpstr>
      <vt:lpstr>Актинидия</vt:lpstr>
      <vt:lpstr>Актинидия1</vt:lpstr>
      <vt:lpstr>Актинидия2</vt:lpstr>
      <vt:lpstr>Актинидия3</vt:lpstr>
      <vt:lpstr>Актинидия4</vt:lpstr>
      <vt:lpstr>Алыча_гибридная</vt:lpstr>
      <vt:lpstr>Алыча_гибридная1</vt:lpstr>
      <vt:lpstr>Алыча_гибридная2</vt:lpstr>
      <vt:lpstr>Алыча_гибридная3</vt:lpstr>
      <vt:lpstr>Алыча_гибридная4</vt:lpstr>
      <vt:lpstr>Бодан</vt:lpstr>
      <vt:lpstr>Бодан1</vt:lpstr>
      <vt:lpstr>Бодан2</vt:lpstr>
      <vt:lpstr>Бодан3</vt:lpstr>
      <vt:lpstr>Бодан4</vt:lpstr>
      <vt:lpstr>ГейхераГейхерелла</vt:lpstr>
      <vt:lpstr>ГейхераГейхерелла1</vt:lpstr>
      <vt:lpstr>ГейхераГейхерелла2</vt:lpstr>
      <vt:lpstr>ГейхераГейхерелла3</vt:lpstr>
      <vt:lpstr>ГейхераГейхерелла4</vt:lpstr>
      <vt:lpstr>Голубика</vt:lpstr>
      <vt:lpstr>Голубика1</vt:lpstr>
      <vt:lpstr>Голубика2</vt:lpstr>
      <vt:lpstr>Голубика3</vt:lpstr>
      <vt:lpstr>Голубика4</vt:lpstr>
      <vt:lpstr>Горечавка</vt:lpstr>
      <vt:lpstr>Горечавка1</vt:lpstr>
      <vt:lpstr>Горечавка2</vt:lpstr>
      <vt:lpstr>Горечавка3</vt:lpstr>
      <vt:lpstr>Горечавка4</vt:lpstr>
      <vt:lpstr>Гортензия</vt:lpstr>
      <vt:lpstr>Гортензия1</vt:lpstr>
      <vt:lpstr>Гортензия2</vt:lpstr>
      <vt:lpstr>Гортензия3</vt:lpstr>
      <vt:lpstr>Гортензия4</vt:lpstr>
      <vt:lpstr>Ежевика</vt:lpstr>
      <vt:lpstr>Ежевика1</vt:lpstr>
      <vt:lpstr>Ежевика2</vt:lpstr>
      <vt:lpstr>Ежевика3</vt:lpstr>
      <vt:lpstr>Ежевика4</vt:lpstr>
      <vt:lpstr>Жимолость</vt:lpstr>
      <vt:lpstr>Жимолость1</vt:lpstr>
      <vt:lpstr>Жимолость2</vt:lpstr>
      <vt:lpstr>Жимолость3</vt:lpstr>
      <vt:lpstr>Жимолость4</vt:lpstr>
      <vt:lpstr>Прайс!Заголовки_для_печати</vt:lpstr>
      <vt:lpstr>Земляника1</vt:lpstr>
      <vt:lpstr>Земляника2</vt:lpstr>
      <vt:lpstr>Земляника3</vt:lpstr>
      <vt:lpstr>Земляника4</vt:lpstr>
      <vt:lpstr>Клематис</vt:lpstr>
      <vt:lpstr>Клематис1</vt:lpstr>
      <vt:lpstr>Клематис2</vt:lpstr>
      <vt:lpstr>Клематис3</vt:lpstr>
      <vt:lpstr>Клематис4</vt:lpstr>
      <vt:lpstr>Клюква</vt:lpstr>
      <vt:lpstr>Клюква1</vt:lpstr>
      <vt:lpstr>Клюква2</vt:lpstr>
      <vt:lpstr>Клюква3</vt:lpstr>
      <vt:lpstr>Клюква4</vt:lpstr>
      <vt:lpstr>Лого</vt:lpstr>
      <vt:lpstr>Малина</vt:lpstr>
      <vt:lpstr>Малина1</vt:lpstr>
      <vt:lpstr>Малина2</vt:lpstr>
      <vt:lpstr>Малина3</vt:lpstr>
      <vt:lpstr>Малина4</vt:lpstr>
      <vt:lpstr>Подвой</vt:lpstr>
      <vt:lpstr>Подвой1</vt:lpstr>
      <vt:lpstr>Подвой2</vt:lpstr>
      <vt:lpstr>Подвой3</vt:lpstr>
      <vt:lpstr>Подвой4</vt:lpstr>
      <vt:lpstr>Примула</vt:lpstr>
      <vt:lpstr>Примула1</vt:lpstr>
      <vt:lpstr>Примула2</vt:lpstr>
      <vt:lpstr>Примула3</vt:lpstr>
      <vt:lpstr>Примула4</vt:lpstr>
      <vt:lpstr>Роза</vt:lpstr>
      <vt:lpstr>Роза1</vt:lpstr>
      <vt:lpstr>Роза2</vt:lpstr>
      <vt:lpstr>Роза3</vt:lpstr>
      <vt:lpstr>Роза4</vt:lpstr>
      <vt:lpstr>Рябина_черноплодная</vt:lpstr>
      <vt:lpstr>Рябина_черноплодная1</vt:lpstr>
      <vt:lpstr>Рябина_черноплодная2</vt:lpstr>
      <vt:lpstr>Рябина_черноплодная3</vt:lpstr>
      <vt:lpstr>Рябина_черноплодная4</vt:lpstr>
      <vt:lpstr>Сирень</vt:lpstr>
      <vt:lpstr>Сирень1</vt:lpstr>
      <vt:lpstr>Сирень2</vt:lpstr>
      <vt:lpstr>Сирень3</vt:lpstr>
      <vt:lpstr>Сирень4</vt:lpstr>
      <vt:lpstr>Флокс</vt:lpstr>
      <vt:lpstr>Флокс1</vt:lpstr>
      <vt:lpstr>Флокс2</vt:lpstr>
      <vt:lpstr>Флокс3</vt:lpstr>
      <vt:lpstr>Флокс4</vt:lpstr>
      <vt:lpstr>Черная_смородина</vt:lpstr>
      <vt:lpstr>Черная_смородина1</vt:lpstr>
      <vt:lpstr>Черная_смородина2</vt:lpstr>
      <vt:lpstr>Черная_смородина3</vt:lpstr>
      <vt:lpstr>Черная_смородина4</vt:lpstr>
      <vt:lpstr>Эхинацея</vt:lpstr>
      <vt:lpstr>Эхинацея1</vt:lpstr>
      <vt:lpstr>Эхинацея2</vt:lpstr>
      <vt:lpstr>Эхинацея3</vt:lpstr>
      <vt:lpstr>Эхинацея4</vt:lpstr>
    </vt:vector>
  </TitlesOfParts>
  <Company>*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****</cp:lastModifiedBy>
  <cp:lastPrinted>2020-06-15T13:10:12Z</cp:lastPrinted>
  <dcterms:created xsi:type="dcterms:W3CDTF">2020-06-13T07:01:07Z</dcterms:created>
  <dcterms:modified xsi:type="dcterms:W3CDTF">2020-10-04T11:11:43Z</dcterms:modified>
</cp:coreProperties>
</file>